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E:\SSD\卓球関係・その他\福岡市卓球協会\"/>
    </mc:Choice>
  </mc:AlternateContent>
  <xr:revisionPtr revIDLastSave="0" documentId="8_{DEAF49B9-B025-4ACE-96CB-4407B8E9BB55}" xr6:coauthVersionLast="36" xr6:coauthVersionMax="36" xr10:uidLastSave="{00000000-0000-0000-0000-000000000000}"/>
  <bookViews>
    <workbookView xWindow="0" yWindow="0" windowWidth="20490" windowHeight="6705" tabRatio="771" xr2:uid="{00000000-000D-0000-FFFF-FFFF00000000}"/>
  </bookViews>
  <sheets>
    <sheet name="シングルス入力用" sheetId="5" r:id="rId1"/>
    <sheet name="印刷用" sheetId="4" state="hidden" r:id="rId2"/>
    <sheet name="学校対抗入力用 " sheetId="8" state="hidden" r:id="rId3"/>
    <sheet name="印刷用①" sheetId="3" r:id="rId4"/>
    <sheet name="印刷用②" sheetId="10" r:id="rId5"/>
    <sheet name="印刷用（推薦選手）" sheetId="12" r:id="rId6"/>
  </sheets>
  <definedNames>
    <definedName name="_xlnm.Print_Area" localSheetId="1">印刷用!$A$1:$I$42</definedName>
    <definedName name="_xlnm.Print_Area" localSheetId="5">'印刷用（推薦選手）'!$A$1:$F$32</definedName>
    <definedName name="_xlnm.Print_Area" localSheetId="3">印刷用①!$A$1:$F$32</definedName>
    <definedName name="_xlnm.Print_Area" localSheetId="4">印刷用②!$A$1:$F$32</definedName>
  </definedNames>
  <calcPr calcId="191029"/>
</workbook>
</file>

<file path=xl/calcChain.xml><?xml version="1.0" encoding="utf-8"?>
<calcChain xmlns="http://schemas.openxmlformats.org/spreadsheetml/2006/main">
  <c r="B25" i="12" l="1"/>
  <c r="B25" i="10"/>
  <c r="B25" i="3"/>
  <c r="B23" i="12" l="1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A13" i="5" l="1"/>
  <c r="D4" i="12" l="1"/>
  <c r="F4" i="10"/>
  <c r="E4" i="10"/>
  <c r="D4" i="10"/>
  <c r="D4" i="3"/>
  <c r="F10" i="5" l="1"/>
  <c r="F25" i="12"/>
  <c r="F4" i="12"/>
  <c r="E4" i="12"/>
  <c r="B4" i="12"/>
  <c r="B4" i="10"/>
  <c r="F4" i="3"/>
  <c r="E4" i="3"/>
  <c r="B4" i="3"/>
  <c r="B13" i="5"/>
  <c r="A14" i="5"/>
  <c r="B14" i="5" s="1"/>
  <c r="A15" i="5"/>
  <c r="B15" i="5" s="1"/>
  <c r="A16" i="5"/>
  <c r="B16" i="5" s="1"/>
  <c r="G16" i="5"/>
  <c r="K16" i="5" s="1"/>
  <c r="A17" i="5"/>
  <c r="B17" i="5" s="1"/>
  <c r="G17" i="5"/>
  <c r="K17" i="5" s="1"/>
  <c r="A18" i="5"/>
  <c r="B18" i="5" s="1"/>
  <c r="G18" i="5"/>
  <c r="K18" i="5" s="1"/>
  <c r="A19" i="5"/>
  <c r="B19" i="5" s="1"/>
  <c r="G19" i="5"/>
  <c r="K19" i="5" s="1"/>
  <c r="A20" i="5"/>
  <c r="B20" i="5" s="1"/>
  <c r="G20" i="5"/>
  <c r="K20" i="5" s="1"/>
  <c r="A21" i="5"/>
  <c r="B21" i="5" s="1"/>
  <c r="G21" i="5"/>
  <c r="K21" i="5" s="1"/>
  <c r="A22" i="5"/>
  <c r="B22" i="5" s="1"/>
  <c r="G22" i="5"/>
  <c r="K22" i="5" s="1"/>
  <c r="A23" i="5"/>
  <c r="B23" i="5" s="1"/>
  <c r="G23" i="5"/>
  <c r="K23" i="5" s="1"/>
  <c r="A24" i="5"/>
  <c r="B24" i="5"/>
  <c r="G24" i="5"/>
  <c r="K24" i="5" s="1"/>
  <c r="A25" i="5"/>
  <c r="B25" i="5" s="1"/>
  <c r="G25" i="5"/>
  <c r="K25" i="5" s="1"/>
  <c r="A26" i="5"/>
  <c r="B26" i="5" s="1"/>
  <c r="G26" i="5"/>
  <c r="K26" i="5" s="1"/>
  <c r="A27" i="5"/>
  <c r="B27" i="5"/>
  <c r="G27" i="5"/>
  <c r="K27" i="5" s="1"/>
  <c r="A28" i="5"/>
  <c r="B28" i="5" s="1"/>
  <c r="G28" i="5"/>
  <c r="K28" i="5" s="1"/>
  <c r="A29" i="5"/>
  <c r="B29" i="5" s="1"/>
  <c r="G29" i="5"/>
  <c r="K29" i="5" s="1"/>
  <c r="A30" i="5"/>
  <c r="B30" i="5" s="1"/>
  <c r="G30" i="5"/>
  <c r="K30" i="5" s="1"/>
  <c r="A31" i="5"/>
  <c r="B31" i="5" s="1"/>
  <c r="A32" i="5"/>
  <c r="B32" i="5" s="1"/>
  <c r="A33" i="5"/>
  <c r="B33" i="5" s="1"/>
  <c r="A34" i="5"/>
  <c r="B34" i="5" s="1"/>
  <c r="A35" i="5"/>
  <c r="B35" i="5" s="1"/>
  <c r="A36" i="5"/>
  <c r="B36" i="5" s="1"/>
  <c r="A37" i="5"/>
  <c r="B37" i="5" s="1"/>
  <c r="A38" i="5"/>
  <c r="B38" i="5" s="1"/>
  <c r="A39" i="5"/>
  <c r="B39" i="5" s="1"/>
  <c r="A40" i="5"/>
  <c r="B40" i="5" s="1"/>
  <c r="A41" i="5"/>
  <c r="B41" i="5" s="1"/>
  <c r="A42" i="5"/>
  <c r="B42" i="5" s="1"/>
  <c r="A43" i="5"/>
  <c r="B43" i="5" s="1"/>
  <c r="A44" i="5"/>
  <c r="B44" i="5"/>
  <c r="A45" i="5"/>
  <c r="B45" i="5" s="1"/>
  <c r="A46" i="5"/>
  <c r="B46" i="5"/>
  <c r="A47" i="5"/>
  <c r="B47" i="5" s="1"/>
  <c r="A48" i="5"/>
  <c r="B48" i="5" s="1"/>
  <c r="A49" i="5"/>
  <c r="B49" i="5" s="1"/>
  <c r="A50" i="5"/>
  <c r="B50" i="5" s="1"/>
  <c r="A51" i="5"/>
  <c r="B51" i="5" s="1"/>
  <c r="A52" i="5"/>
  <c r="B52" i="5" s="1"/>
  <c r="A53" i="5"/>
  <c r="B53" i="5" s="1"/>
  <c r="A54" i="5"/>
  <c r="B54" i="5" s="1"/>
  <c r="A55" i="5"/>
  <c r="B55" i="5" s="1"/>
  <c r="A56" i="5"/>
  <c r="B56" i="5"/>
  <c r="A57" i="5"/>
  <c r="B57" i="5" s="1"/>
  <c r="A58" i="5"/>
  <c r="B58" i="5" s="1"/>
  <c r="A59" i="5"/>
  <c r="B59" i="5" s="1"/>
  <c r="A60" i="5"/>
  <c r="B60" i="5" s="1"/>
  <c r="A61" i="5"/>
  <c r="B61" i="5" s="1"/>
  <c r="A62" i="5"/>
  <c r="B62" i="5"/>
  <c r="A63" i="5"/>
  <c r="B63" i="5" s="1"/>
  <c r="A64" i="5"/>
  <c r="B64" i="5"/>
  <c r="A65" i="5"/>
  <c r="B65" i="5" s="1"/>
  <c r="A66" i="5"/>
  <c r="B66" i="5" s="1"/>
  <c r="A67" i="5"/>
  <c r="B67" i="5" s="1"/>
  <c r="A68" i="5"/>
  <c r="B68" i="5" s="1"/>
  <c r="A69" i="5"/>
  <c r="B69" i="5"/>
  <c r="A70" i="5"/>
  <c r="B70" i="5" s="1"/>
  <c r="A71" i="5"/>
  <c r="B71" i="5"/>
  <c r="A72" i="5"/>
  <c r="B72" i="5" s="1"/>
  <c r="C11" i="4"/>
  <c r="C12" i="4"/>
  <c r="C13" i="4"/>
  <c r="C14" i="4"/>
  <c r="C15" i="4"/>
  <c r="C16" i="4"/>
  <c r="C17" i="4"/>
  <c r="C18" i="4"/>
  <c r="C19" i="4"/>
  <c r="C20" i="4"/>
  <c r="C21" i="4"/>
  <c r="C22" i="4"/>
  <c r="C28" i="4"/>
  <c r="A12" i="8"/>
  <c r="A13" i="8"/>
  <c r="A14" i="8"/>
  <c r="A15" i="8"/>
  <c r="A16" i="8"/>
  <c r="A17" i="8"/>
  <c r="A18" i="8"/>
  <c r="A19" i="8"/>
  <c r="C9" i="3"/>
  <c r="F9" i="3"/>
  <c r="C10" i="3"/>
  <c r="F10" i="3"/>
  <c r="C11" i="3"/>
  <c r="F11" i="3"/>
  <c r="C12" i="3"/>
  <c r="F12" i="3"/>
  <c r="C13" i="3"/>
  <c r="F13" i="3"/>
  <c r="C14" i="3"/>
  <c r="F14" i="3"/>
  <c r="C15" i="3"/>
  <c r="F15" i="3"/>
  <c r="C16" i="3"/>
  <c r="F16" i="3"/>
  <c r="C17" i="3"/>
  <c r="F17" i="3"/>
  <c r="C18" i="3"/>
  <c r="F18" i="3"/>
  <c r="C19" i="3"/>
  <c r="F19" i="3"/>
  <c r="C20" i="3"/>
  <c r="F20" i="3"/>
  <c r="C21" i="3"/>
  <c r="F21" i="3"/>
  <c r="C22" i="3"/>
  <c r="F22" i="3"/>
  <c r="C23" i="3"/>
  <c r="F23" i="3"/>
  <c r="F25" i="3"/>
  <c r="F26" i="3"/>
  <c r="B27" i="3"/>
  <c r="B28" i="3"/>
  <c r="E28" i="3"/>
  <c r="B30" i="3"/>
  <c r="C9" i="10"/>
  <c r="F9" i="10"/>
  <c r="C10" i="10"/>
  <c r="F10" i="10"/>
  <c r="C11" i="10"/>
  <c r="F11" i="10"/>
  <c r="C12" i="10"/>
  <c r="F12" i="10"/>
  <c r="C13" i="10"/>
  <c r="F13" i="10"/>
  <c r="C14" i="10"/>
  <c r="F14" i="10"/>
  <c r="C15" i="10"/>
  <c r="F15" i="10"/>
  <c r="C16" i="10"/>
  <c r="F16" i="10"/>
  <c r="C17" i="10"/>
  <c r="F17" i="10"/>
  <c r="C18" i="10"/>
  <c r="F18" i="10"/>
  <c r="C19" i="10"/>
  <c r="F19" i="10"/>
  <c r="C20" i="10"/>
  <c r="F20" i="10"/>
  <c r="C21" i="10"/>
  <c r="F21" i="10"/>
  <c r="C22" i="10"/>
  <c r="F22" i="10"/>
  <c r="C23" i="10"/>
  <c r="F23" i="10"/>
  <c r="F25" i="10"/>
  <c r="F26" i="10"/>
  <c r="B27" i="10"/>
  <c r="B28" i="10"/>
  <c r="E28" i="10"/>
  <c r="B30" i="10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F26" i="12"/>
  <c r="B27" i="12"/>
  <c r="B28" i="12"/>
  <c r="E28" i="12"/>
  <c r="B30" i="12"/>
</calcChain>
</file>

<file path=xl/sharedStrings.xml><?xml version="1.0" encoding="utf-8"?>
<sst xmlns="http://schemas.openxmlformats.org/spreadsheetml/2006/main" count="109" uniqueCount="60">
  <si>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</si>
  <si>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</si>
  <si>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</si>
  <si>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　込　書</t>
    <rPh sb="0" eb="1">
      <t>サル</t>
    </rPh>
    <rPh sb="2" eb="3">
      <t>コミ</t>
    </rPh>
    <rPh sb="4" eb="5">
      <t>ショ</t>
    </rPh>
    <phoneticPr fontId="1"/>
  </si>
  <si>
    <t>学校対抗</t>
    <rPh sb="0" eb="2">
      <t>ガッコウ</t>
    </rPh>
    <rPh sb="2" eb="4">
      <t>タイコウ</t>
    </rPh>
    <phoneticPr fontId="1"/>
  </si>
  <si>
    <t>平成３０年度　福岡県高等学校卓球新人大会　中部ブロック予選会</t>
    <phoneticPr fontId="1"/>
  </si>
  <si>
    <t>※ランキング順に記入してください。</t>
    <rPh sb="6" eb="7">
      <t>ジュン</t>
    </rPh>
    <rPh sb="8" eb="10">
      <t>キニュウ</t>
    </rPh>
    <phoneticPr fontId="1"/>
  </si>
  <si>
    <t>引率責任者</t>
    <rPh sb="0" eb="2">
      <t>インソツ</t>
    </rPh>
    <rPh sb="2" eb="5">
      <t>セキニンシャ</t>
    </rPh>
    <phoneticPr fontId="1"/>
  </si>
  <si>
    <t>　　上記の者は本校在校生で、本大会に出場することを認め、参加申し込みをいたします。</t>
    <rPh sb="2" eb="4">
      <t>ジョウキ</t>
    </rPh>
    <rPh sb="5" eb="6">
      <t>モノ</t>
    </rPh>
    <rPh sb="7" eb="9">
      <t>ホンコウ</t>
    </rPh>
    <rPh sb="9" eb="12">
      <t>ザイコウセイ</t>
    </rPh>
    <rPh sb="14" eb="17">
      <t>ホンタイカイ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1"/>
  </si>
  <si>
    <t>　　高体連個人情報に関する取り扱いについては、大会要項の記載事項を承諾した上で参加申し込みをする</t>
    <rPh sb="2" eb="5">
      <t>コウタイレン</t>
    </rPh>
    <rPh sb="5" eb="7">
      <t>コジン</t>
    </rPh>
    <rPh sb="7" eb="9">
      <t>ジョウホウ</t>
    </rPh>
    <rPh sb="10" eb="11">
      <t>カン</t>
    </rPh>
    <rPh sb="13" eb="14">
      <t>ト</t>
    </rPh>
    <rPh sb="15" eb="16">
      <t>アツカ</t>
    </rPh>
    <rPh sb="23" eb="25">
      <t>タイカイ</t>
    </rPh>
    <rPh sb="25" eb="27">
      <t>ヨウコウ</t>
    </rPh>
    <rPh sb="28" eb="30">
      <t>キサイ</t>
    </rPh>
    <rPh sb="30" eb="32">
      <t>ジコウ</t>
    </rPh>
    <rPh sb="33" eb="35">
      <t>ショウダク</t>
    </rPh>
    <rPh sb="37" eb="38">
      <t>ウエ</t>
    </rPh>
    <rPh sb="39" eb="41">
      <t>サンカ</t>
    </rPh>
    <rPh sb="41" eb="42">
      <t>モウ</t>
    </rPh>
    <rPh sb="43" eb="44">
      <t>コ</t>
    </rPh>
    <phoneticPr fontId="1"/>
  </si>
  <si>
    <t>　ことを同意します。</t>
    <rPh sb="4" eb="6">
      <t>ドウイ</t>
    </rPh>
    <phoneticPr fontId="1"/>
  </si>
  <si>
    <t>　　　　　　　　　　　　　　　　　　　　　　　西　南　学　院　高等学校長　　　　　　　　中　根　　広　秋　　　　印</t>
    <rPh sb="23" eb="24">
      <t>ニシ</t>
    </rPh>
    <rPh sb="25" eb="26">
      <t>ミナミ</t>
    </rPh>
    <rPh sb="27" eb="28">
      <t>ガク</t>
    </rPh>
    <rPh sb="29" eb="30">
      <t>イン</t>
    </rPh>
    <rPh sb="31" eb="33">
      <t>コウトウ</t>
    </rPh>
    <rPh sb="33" eb="35">
      <t>ガッコウ</t>
    </rPh>
    <rPh sb="35" eb="36">
      <t>チョウ</t>
    </rPh>
    <rPh sb="44" eb="45">
      <t>チュウ</t>
    </rPh>
    <rPh sb="46" eb="47">
      <t>ネ</t>
    </rPh>
    <rPh sb="49" eb="50">
      <t>ヒロ</t>
    </rPh>
    <rPh sb="51" eb="52">
      <t>アキ</t>
    </rPh>
    <rPh sb="56" eb="57">
      <t>イン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</si>
  <si>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</si>
  <si>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</si>
  <si>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入学年月日</t>
    <rPh sb="0" eb="2">
      <t>ニュウガク</t>
    </rPh>
    <rPh sb="2" eb="5">
      <t>ネンガッピ</t>
    </rPh>
    <phoneticPr fontId="1"/>
  </si>
  <si>
    <t>シングルス</t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</si>
  <si>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</si>
  <si>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</si>
  <si>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</si>
  <si>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3">
      <t>ガッコウメイ</t>
    </rPh>
    <phoneticPr fontId="1"/>
  </si>
  <si>
    <t>学校名→</t>
    <rPh sb="0" eb="2">
      <t>ガッコウ</t>
    </rPh>
    <rPh sb="2" eb="3">
      <t>メイ</t>
    </rPh>
    <phoneticPr fontId="1"/>
  </si>
  <si>
    <t>学校電話番号→</t>
    <rPh sb="0" eb="2">
      <t>ガッコウ</t>
    </rPh>
    <rPh sb="2" eb="4">
      <t>デンワ</t>
    </rPh>
    <rPh sb="4" eb="6">
      <t>バンゴウ</t>
    </rPh>
    <phoneticPr fontId="1"/>
  </si>
  <si>
    <t>監督名→</t>
    <rPh sb="0" eb="2">
      <t>カントク</t>
    </rPh>
    <rPh sb="2" eb="3">
      <t>メイ</t>
    </rPh>
    <phoneticPr fontId="1"/>
  </si>
  <si>
    <t>引率責任者→</t>
    <rPh sb="0" eb="2">
      <t>インソツ</t>
    </rPh>
    <rPh sb="2" eb="5">
      <t>セキニンシャ</t>
    </rPh>
    <phoneticPr fontId="1"/>
  </si>
  <si>
    <t>②学校対抗入力欄</t>
    <rPh sb="1" eb="3">
      <t>ガッコウ</t>
    </rPh>
    <rPh sb="3" eb="5">
      <t>タイコウ</t>
    </rPh>
    <rPh sb="5" eb="7">
      <t>ニュウリョク</t>
    </rPh>
    <rPh sb="7" eb="8">
      <t>ラン</t>
    </rPh>
    <phoneticPr fontId="1"/>
  </si>
  <si>
    <t>性別（男子or女子）→</t>
    <rPh sb="0" eb="2">
      <t>セイベツ</t>
    </rPh>
    <rPh sb="3" eb="5">
      <t>ダンシ</t>
    </rPh>
    <rPh sb="7" eb="9">
      <t>ジョシ</t>
    </rPh>
    <phoneticPr fontId="1"/>
  </si>
  <si>
    <t>高等学校</t>
    <rPh sb="0" eb="2">
      <t>コウトウ</t>
    </rPh>
    <rPh sb="2" eb="4">
      <t>ガッコウ</t>
    </rPh>
    <phoneticPr fontId="1"/>
  </si>
  <si>
    <t>電話番号→</t>
    <rPh sb="0" eb="2">
      <t>デンワ</t>
    </rPh>
    <rPh sb="2" eb="4">
      <t>バンゴウ</t>
    </rPh>
    <phoneticPr fontId="1"/>
  </si>
  <si>
    <t>ランク</t>
    <phoneticPr fontId="1"/>
  </si>
  <si>
    <t>出場選手名</t>
    <rPh sb="0" eb="2">
      <t>シュツジョウ</t>
    </rPh>
    <rPh sb="2" eb="4">
      <t>センシュ</t>
    </rPh>
    <rPh sb="4" eb="5">
      <t>メイ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</si>
  <si>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</si>
  <si>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</si>
  <si>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住所</t>
    <rPh sb="0" eb="2">
      <t>ジュウショ</t>
    </rPh>
    <phoneticPr fontId="1"/>
  </si>
  <si>
    <t>責任者</t>
    <rPh sb="0" eb="3">
      <t>セキニンシャ</t>
    </rPh>
    <phoneticPr fontId="1"/>
  </si>
  <si>
    <t>TEL</t>
    <phoneticPr fontId="1"/>
  </si>
  <si>
    <t>住所→</t>
    <rPh sb="0" eb="2">
      <t>ジュウショ</t>
    </rPh>
    <phoneticPr fontId="1"/>
  </si>
  <si>
    <t>責任者名→</t>
    <rPh sb="0" eb="2">
      <t>セキニン</t>
    </rPh>
    <rPh sb="2" eb="3">
      <t>シャ</t>
    </rPh>
    <rPh sb="3" eb="4">
      <t>メイ</t>
    </rPh>
    <phoneticPr fontId="1"/>
  </si>
  <si>
    <t>男子or女子→</t>
    <rPh sb="0" eb="2">
      <t>ダンシ</t>
    </rPh>
    <rPh sb="4" eb="6">
      <t>ジョシ</t>
    </rPh>
    <phoneticPr fontId="1"/>
  </si>
  <si>
    <t>シングルス　　※ランキング順に上位から記入してください。</t>
    <phoneticPr fontId="1"/>
  </si>
  <si>
    <t>入金日→</t>
    <rPh sb="0" eb="2">
      <t>ニュウキン</t>
    </rPh>
    <rPh sb="2" eb="3">
      <t>ビ</t>
    </rPh>
    <phoneticPr fontId="1"/>
  </si>
  <si>
    <t>※（〇月×日）</t>
    <rPh sb="3" eb="4">
      <t>ガツ</t>
    </rPh>
    <rPh sb="5" eb="6">
      <t>ニチ</t>
    </rPh>
    <phoneticPr fontId="1"/>
  </si>
  <si>
    <t>申　込　書　②</t>
    <rPh sb="0" eb="1">
      <t>サル</t>
    </rPh>
    <rPh sb="2" eb="3">
      <t>コミ</t>
    </rPh>
    <rPh sb="4" eb="5">
      <t>ショ</t>
    </rPh>
    <phoneticPr fontId="1"/>
  </si>
  <si>
    <t>推薦選手　※推薦で県大会に出場する選手を記入してください。</t>
    <rPh sb="0" eb="2">
      <t>スイセン</t>
    </rPh>
    <rPh sb="2" eb="4">
      <t>センシュ</t>
    </rPh>
    <rPh sb="6" eb="8">
      <t>スイセン</t>
    </rPh>
    <rPh sb="9" eb="10">
      <t>ケン</t>
    </rPh>
    <rPh sb="10" eb="12">
      <t>タイカイ</t>
    </rPh>
    <rPh sb="13" eb="15">
      <t>シュツジョウ</t>
    </rPh>
    <rPh sb="17" eb="19">
      <t>センシュ</t>
    </rPh>
    <rPh sb="20" eb="22">
      <t>キニュウ</t>
    </rPh>
    <phoneticPr fontId="1"/>
  </si>
  <si>
    <t>推　薦　選　手　申　込　書</t>
    <rPh sb="0" eb="1">
      <t>スイ</t>
    </rPh>
    <rPh sb="2" eb="3">
      <t>コモ</t>
    </rPh>
    <rPh sb="4" eb="5">
      <t>セン</t>
    </rPh>
    <rPh sb="6" eb="7">
      <t>テ</t>
    </rPh>
    <rPh sb="8" eb="9">
      <t>サル</t>
    </rPh>
    <rPh sb="10" eb="11">
      <t>コミ</t>
    </rPh>
    <rPh sb="12" eb="13">
      <t>ショ</t>
    </rPh>
    <phoneticPr fontId="1"/>
  </si>
  <si>
    <t>入金額⇒</t>
    <rPh sb="0" eb="2">
      <t>ニュウキン</t>
    </rPh>
    <rPh sb="2" eb="3">
      <t>ガク</t>
    </rPh>
    <phoneticPr fontId="1"/>
  </si>
  <si>
    <t>出場人数(半角数字のみ)→</t>
    <rPh sb="0" eb="2">
      <t>シュツジョウ</t>
    </rPh>
    <rPh sb="2" eb="4">
      <t>ニンズウ</t>
    </rPh>
    <rPh sb="5" eb="7">
      <t>ハンカク</t>
    </rPh>
    <rPh sb="7" eb="9">
      <t>スウジ</t>
    </rPh>
    <phoneticPr fontId="1"/>
  </si>
  <si>
    <t>←推薦選手を含まない人数</t>
    <rPh sb="1" eb="3">
      <t>スイセン</t>
    </rPh>
    <rPh sb="3" eb="5">
      <t>センシュ</t>
    </rPh>
    <rPh sb="6" eb="7">
      <t>フク</t>
    </rPh>
    <rPh sb="10" eb="12">
      <t>ニンズウ</t>
    </rPh>
    <phoneticPr fontId="1"/>
  </si>
  <si>
    <t>※口座番号　福岡市卓球協会名義　　０１７８０－４－１６９０４７　</t>
    <rPh sb="1" eb="3">
      <t>コウザ</t>
    </rPh>
    <rPh sb="3" eb="5">
      <t>バンゴウ</t>
    </rPh>
    <rPh sb="6" eb="9">
      <t>フクオカシ</t>
    </rPh>
    <rPh sb="9" eb="11">
      <t>タッキュウ</t>
    </rPh>
    <rPh sb="11" eb="13">
      <t>キョウカイ</t>
    </rPh>
    <rPh sb="13" eb="15">
      <t>メイギ</t>
    </rPh>
    <phoneticPr fontId="1"/>
  </si>
  <si>
    <t xml:space="preserve">申し込み締め切り　７ 月 ５ 日 </t>
    <rPh sb="0" eb="1">
      <t>モウ</t>
    </rPh>
    <rPh sb="2" eb="3">
      <t>コ</t>
    </rPh>
    <rPh sb="4" eb="5">
      <t>シ</t>
    </rPh>
    <rPh sb="6" eb="7">
      <t>キ</t>
    </rPh>
    <rPh sb="11" eb="12">
      <t>ガツ</t>
    </rPh>
    <rPh sb="15" eb="16">
      <t>ニチ</t>
    </rPh>
    <phoneticPr fontId="1"/>
  </si>
  <si>
    <r>
      <t>推薦選手人数</t>
    </r>
    <r>
      <rPr>
        <sz val="12"/>
        <color indexed="10"/>
        <rFont val="ＭＳ Ｐゴシック"/>
        <family val="3"/>
      </rPr>
      <t>(半角数字のみ</t>
    </r>
    <r>
      <rPr>
        <sz val="12"/>
        <rFont val="ＭＳ Ｐゴシック"/>
        <family val="3"/>
      </rPr>
      <t>)→</t>
    </r>
    <rPh sb="0" eb="2">
      <t>スイセン</t>
    </rPh>
    <rPh sb="2" eb="4">
      <t>センシュ</t>
    </rPh>
    <rPh sb="4" eb="6">
      <t>ニンズウ</t>
    </rPh>
    <rPh sb="7" eb="9">
      <t>ハンカク</t>
    </rPh>
    <rPh sb="9" eb="11">
      <t>スウジ</t>
    </rPh>
    <phoneticPr fontId="1"/>
  </si>
  <si>
    <t>学校名（非表示）</t>
    <rPh sb="0" eb="3">
      <t>ガッコウメイ</t>
    </rPh>
    <rPh sb="4" eb="7">
      <t>ヒヒョウジ</t>
    </rPh>
    <phoneticPr fontId="11"/>
  </si>
  <si>
    <t>令和５年度　全日本卓球選手権大会
カデットの部　福岡地区予選会</t>
  </si>
  <si>
    <t>令和５年度　全日本卓球選手権大会
カデットの部　福岡地区予選会</t>
    <phoneticPr fontId="1"/>
  </si>
  <si>
    <t>性別</t>
    <rPh sb="0" eb="2">
      <t>セイベツ</t>
    </rPh>
    <phoneticPr fontId="11"/>
  </si>
  <si>
    <t>種目</t>
    <rPh sb="0" eb="2">
      <t>シュモク</t>
    </rPh>
    <phoneticPr fontId="11"/>
  </si>
  <si>
    <t xml:space="preserve">＠ ８００ 円 ×  </t>
    <rPh sb="6" eb="7">
      <t>エン</t>
    </rPh>
    <phoneticPr fontId="1"/>
  </si>
  <si>
    <t>学校名（非表示）</t>
    <rPh sb="0" eb="3">
      <t>ガッコウメイ</t>
    </rPh>
    <rPh sb="4" eb="7">
      <t>ヒヒョウジ</t>
    </rPh>
    <phoneticPr fontId="11"/>
  </si>
  <si>
    <t>チーム名→</t>
    <rPh sb="3" eb="4">
      <t>メイ</t>
    </rPh>
    <rPh sb="4" eb="5">
      <t>ガクメイ</t>
    </rPh>
    <phoneticPr fontId="1"/>
  </si>
  <si>
    <t>中1 or 中2 以下シングルス</t>
    <rPh sb="0" eb="1">
      <t>チュウ</t>
    </rPh>
    <rPh sb="6" eb="7">
      <t>チュウ</t>
    </rPh>
    <rPh sb="9" eb="11">
      <t>イカ</t>
    </rPh>
    <phoneticPr fontId="11"/>
  </si>
  <si>
    <t>〇シングルス入力シート　　申し込み締め切り　7月5日</t>
    <rPh sb="6" eb="8">
      <t>ニュウリョク</t>
    </rPh>
    <rPh sb="13" eb="14">
      <t>モウ</t>
    </rPh>
    <rPh sb="15" eb="16">
      <t>コ</t>
    </rPh>
    <rPh sb="17" eb="18">
      <t>シ</t>
    </rPh>
    <rPh sb="19" eb="20">
      <t>キ</t>
    </rPh>
    <rPh sb="23" eb="24">
      <t>ツキ</t>
    </rPh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</si>
</sst>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&quot;〔&quot;@&quot;〕&quot;"/>
    <numFmt numFmtId="178" formatCode="m&quot;月&quot;d&quot;日&quot;;@"/>
    <numFmt numFmtId="179" formatCode="0_ "/>
  </numFmts>
  <fonts count="13" x14ac:knownFonts="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>
      <alignment vertical="center"/>
    </xf>
    <xf numFmtId="0" fontId="0" fillId="0" borderId="39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178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36" xfId="0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  <protection locked="0"/>
    </xf>
    <xf numFmtId="179" fontId="5" fillId="0" borderId="34" xfId="0" applyNumberFormat="1" applyFont="1" applyBorder="1" applyAlignment="1" applyProtection="1">
      <alignment horizontal="right" vertical="center"/>
      <protection locked="0"/>
    </xf>
    <xf numFmtId="0" fontId="10" fillId="0" borderId="65" xfId="0" applyFont="1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40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57151</xdr:colOff>
      <xdr:row>0</xdr:row>
      <xdr:rowOff>57151</xdr:rowOff>
    </xdr:from>
    <xdr:to>
      <xdr:col>14</xdr:col>
      <xdr:colOff>390525</xdr:colOff>
      <xdr:row>12</xdr:row>
      <xdr:rowOff>304800</xdr:rowOff>
    </xdr:to>
    <xdr:sp macro="" textlink="" fLocksText="0">
      <xdr:nvSpPr>
        <xdr:cNvPr id="197" name="角丸四角形吹き出し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572126" y="57151"/>
          <a:ext cx="6696074" cy="4000499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500"/>
            </a:lnSpc>
          </a:pPr>
          <a:r>
            <a:rPr lang="ja-JP" altLang="en-US" sz="1100" b="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注意事項</a:t>
          </a:r>
          <a:endParaRPr lang="en-US" altLang="ja-JP" sz="1100" b="0" u="none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>
            <a:lnSpc>
              <a:spcPts val="1500"/>
            </a:lnSpc>
          </a:pPr>
          <a:r>
            <a:rPr lang="ja-JP" altLang="en-US" sz="1100">
              <a:solidFill>
                <a:srgbClr val="FF0000"/>
              </a:solidFill>
            </a:rPr>
            <a:t>①このシートの行や列の挿入や削除は絶対にしないでください。自動処理を行います。</a:t>
          </a:r>
          <a:endParaRPr lang="en-US" altLang="ja-JP" sz="1100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lang="ja-JP" altLang="en-US" sz="1100">
              <a:solidFill>
                <a:srgbClr val="FF0000"/>
              </a:solidFill>
            </a:rPr>
            <a:t>②太枠のところのみ入力してください。</a:t>
          </a:r>
          <a:r>
            <a:rPr lang="ja-JP" altLang="en-US" sz="1100"/>
            <a:t>　</a:t>
          </a:r>
          <a:r>
            <a:rPr lang="ja-JP" altLang="en-US" sz="1100">
              <a:solidFill>
                <a:srgbClr val="FF0000"/>
              </a:solidFill>
            </a:rPr>
            <a:t>その他のセルの編集は何もしないでください。</a:t>
          </a:r>
          <a:endParaRPr lang="en-US" altLang="ja-JP" sz="1100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lang="ja-JP" altLang="en-US" sz="1100">
              <a:solidFill>
                <a:srgbClr val="FF0000"/>
              </a:solidFill>
            </a:rPr>
            <a:t>③学年の欄は、中学生は数字のみ、小学生以下は、校種も記載してください。（例：小</a:t>
          </a:r>
          <a:r>
            <a:rPr lang="en-US" altLang="ja-JP" sz="1100">
              <a:solidFill>
                <a:srgbClr val="FF0000"/>
              </a:solidFill>
            </a:rPr>
            <a:t>6</a:t>
          </a:r>
          <a:r>
            <a:rPr lang="ja-JP" altLang="en-US" sz="1100">
              <a:solidFill>
                <a:srgbClr val="FF0000"/>
              </a:solidFill>
            </a:rPr>
            <a:t>、年中）</a:t>
          </a:r>
        </a:p>
        <a:p>
          <a:pPr algn="l">
            <a:lnSpc>
              <a:spcPts val="1500"/>
            </a:lnSpc>
          </a:pPr>
          <a:r>
            <a:rPr lang="ja-JP" altLang="en-US" sz="1100"/>
            <a:t>④同じ姓の選手はフォントを</a:t>
          </a:r>
          <a:r>
            <a:rPr lang="ja-JP" altLang="en-US" sz="1100">
              <a:solidFill>
                <a:srgbClr val="FF0000"/>
              </a:solidFill>
            </a:rPr>
            <a:t>赤色</a:t>
          </a:r>
          <a:r>
            <a:rPr lang="ja-JP" altLang="en-US" sz="1100"/>
            <a:t>にしてください。</a:t>
          </a:r>
          <a:r>
            <a:rPr lang="en-US" altLang="ja-JP" sz="1100"/>
            <a:t>(</a:t>
          </a:r>
          <a:r>
            <a:rPr lang="ja-JP" altLang="en-US" sz="1100"/>
            <a:t>入力シートの姓・名のみ</a:t>
          </a:r>
          <a:r>
            <a:rPr lang="en-US" altLang="ja-JP" sz="1100"/>
            <a:t>)</a:t>
          </a:r>
        </a:p>
        <a:p>
          <a:pPr algn="l">
            <a:lnSpc>
              <a:spcPts val="1500"/>
            </a:lnSpc>
          </a:pPr>
          <a:r>
            <a:rPr lang="ja-JP" altLang="en-US" sz="1100"/>
            <a:t>⑤入金は推薦選手の県大会出場費を含めた金額をお願いします。</a:t>
          </a:r>
          <a:endParaRPr lang="en-US" altLang="ja-JP" sz="1100"/>
        </a:p>
        <a:p>
          <a:pPr algn="l">
            <a:lnSpc>
              <a:spcPts val="1500"/>
            </a:lnSpc>
          </a:pPr>
          <a:r>
            <a:rPr lang="ja-JP" altLang="en-US" sz="1100"/>
            <a:t>◆メール申し込みの場合◆</a:t>
          </a:r>
          <a:endParaRPr lang="en-US" altLang="ja-JP" sz="1100"/>
        </a:p>
        <a:p>
          <a:pPr algn="l">
            <a:lnSpc>
              <a:spcPts val="1500"/>
            </a:lnSpc>
          </a:pPr>
          <a:r>
            <a:rPr lang="ja-JP" altLang="en-US" sz="1100"/>
            <a:t>　</a:t>
          </a:r>
          <a:r>
            <a:rPr lang="ja-JP" altLang="en-US" sz="1050"/>
            <a:t>・メールの件名　→　「カデット</a:t>
          </a:r>
          <a:r>
            <a:rPr lang="en-US" altLang="ja-JP" sz="1050"/>
            <a:t>2023</a:t>
          </a:r>
          <a:r>
            <a:rPr lang="ja-JP" altLang="en-US" sz="1050"/>
            <a:t>予選申し込み　チーム名」　　</a:t>
          </a:r>
          <a:r>
            <a:rPr lang="ja-JP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例：「カデット</a:t>
          </a:r>
          <a:r>
            <a:rPr lang="en-US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予選申し込み　田隈中」</a:t>
          </a:r>
          <a:endParaRPr lang="en-US" altLang="ja-JP" sz="1050"/>
        </a:p>
        <a:p>
          <a:pPr algn="l">
            <a:lnSpc>
              <a:spcPts val="1500"/>
            </a:lnSpc>
          </a:pPr>
          <a:r>
            <a:rPr lang="ja-JP" altLang="en-US" sz="1050"/>
            <a:t>　・ファイル名　　　→　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カデット（中１ 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中２）予選　チーム名（男子　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女子）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.xlsx｣</a:t>
          </a:r>
        </a:p>
        <a:p>
          <a:pPr algn="l">
            <a:lnSpc>
              <a:spcPts val="1500"/>
            </a:lnSpc>
          </a:pP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　</a:t>
          </a:r>
          <a:r>
            <a:rPr lang="ja-JP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例：</a:t>
          </a:r>
          <a:r>
            <a:rPr lang="ja-JP" altLang="en-US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カデット（</a:t>
          </a:r>
          <a:r>
            <a:rPr lang="ja-JP" altLang="ja-JP" sz="10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中</a:t>
          </a:r>
          <a:r>
            <a:rPr lang="ja-JP" altLang="en-US" sz="10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）予選　</a:t>
          </a:r>
          <a:r>
            <a:rPr lang="ja-JP" altLang="ja-JP" sz="10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田隈中</a:t>
          </a:r>
          <a:r>
            <a:rPr lang="ja-JP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0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男子</a:t>
          </a:r>
          <a:r>
            <a:rPr lang="ja-JP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.xlsx</a:t>
          </a:r>
          <a:endParaRPr lang="en-US" altLang="ja-JP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/>
            <a:t>　・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送信先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→　</a:t>
          </a:r>
          <a:r>
            <a:rPr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shitaku.chugaku@gmail.com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/>
            <a:t>　・性別、種目ごとに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異なるファイル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を添付し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送信してください。</a:t>
          </a:r>
          <a:endParaRPr lang="en-US" altLang="ja-JP" sz="1050"/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050"/>
            <a:t>　・メール本文に申し込み人数の内訳</a:t>
          </a:r>
          <a:r>
            <a:rPr lang="en-US" altLang="ja-JP" sz="1050"/>
            <a:t>(</a:t>
          </a:r>
          <a:r>
            <a:rPr lang="ja-JP" altLang="en-US" sz="1050"/>
            <a:t>男子〇名，女子△名，推薦選手男子◇名，女子□名</a:t>
          </a:r>
          <a:r>
            <a:rPr lang="en-US" altLang="ja-JP" sz="1050"/>
            <a:t>)</a:t>
          </a:r>
          <a:r>
            <a:rPr lang="ja-JP" altLang="en-US" sz="1050"/>
            <a:t>を記載してください。</a:t>
          </a:r>
          <a:endParaRPr lang="en-US" altLang="ja-JP" sz="1050"/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郵送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申し込みの場合◆</a:t>
          </a:r>
          <a:endParaRPr lang="ja-JP" altLang="ja-JP" sz="1100">
            <a:solidFill>
              <a:srgbClr val="000000"/>
            </a:solidFill>
            <a:effectLst/>
          </a:endParaRPr>
        </a:p>
        <a:p>
          <a:pPr algn="l">
            <a:lnSpc>
              <a:spcPts val="1500"/>
            </a:lnSpc>
          </a:pPr>
          <a:r>
            <a:rPr lang="ja-JP" altLang="en-US" sz="1100"/>
            <a:t>　</a:t>
          </a:r>
          <a:r>
            <a:rPr lang="ja-JP" altLang="en-US" sz="1050"/>
            <a:t>・印刷用のシート</a:t>
          </a:r>
          <a:r>
            <a:rPr lang="en-US" altLang="ja-JP" sz="1050"/>
            <a:t>(</a:t>
          </a:r>
          <a:r>
            <a:rPr lang="ja-JP" altLang="en-US" sz="1050"/>
            <a:t>印刷用①</a:t>
          </a:r>
          <a:r>
            <a:rPr lang="en-US" altLang="ja-JP" sz="1050"/>
            <a:t>)</a:t>
          </a:r>
          <a:r>
            <a:rPr lang="ja-JP" altLang="en-US" sz="1050"/>
            <a:t>を印刷して送付してください。</a:t>
          </a:r>
          <a:endParaRPr lang="en-US" altLang="ja-JP" sz="1050"/>
        </a:p>
        <a:p>
          <a:pPr algn="l">
            <a:lnSpc>
              <a:spcPts val="1500"/>
            </a:lnSpc>
          </a:pPr>
          <a:r>
            <a:rPr lang="ja-JP" altLang="en-US" sz="1050"/>
            <a:t>　　</a:t>
          </a:r>
          <a:r>
            <a:rPr lang="en-US" altLang="ja-JP" sz="1050"/>
            <a:t>※</a:t>
          </a:r>
          <a:r>
            <a:rPr lang="ja-JP" altLang="en-US" sz="1050"/>
            <a:t>同じ姓の選手は印刷後，</a:t>
          </a:r>
          <a:r>
            <a:rPr lang="ja-JP" altLang="en-US" sz="1050">
              <a:solidFill>
                <a:srgbClr val="FF0000"/>
              </a:solidFill>
            </a:rPr>
            <a:t>赤でアンダーライン</a:t>
          </a:r>
          <a:r>
            <a:rPr lang="ja-JP" altLang="en-US" sz="1050"/>
            <a:t>を引いてください。</a:t>
          </a:r>
          <a:endParaRPr lang="en-US" altLang="ja-JP" sz="1050"/>
        </a:p>
        <a:p>
          <a:pPr algn="l">
            <a:lnSpc>
              <a:spcPts val="1500"/>
            </a:lnSpc>
          </a:pPr>
          <a:r>
            <a:rPr lang="ja-JP" altLang="en-US" sz="1050"/>
            <a:t>　・郵送先　　　　　→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815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0031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福岡市南区清水３丁目８－</a:t>
          </a:r>
          <a:r>
            <a:rPr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幸彦ビル３０２号</a:t>
          </a:r>
          <a:r>
            <a:rPr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福岡市卓球協会事務局</a:t>
          </a:r>
          <a:endParaRPr lang="en-US" altLang="ja-JP" sz="1200"/>
        </a:p>
        <a:p>
          <a:pPr algn="l">
            <a:lnSpc>
              <a:spcPts val="1300"/>
            </a:lnSpc>
          </a:pPr>
          <a:r>
            <a:rPr lang="ja-JP" altLang="en-US" sz="1050"/>
            <a:t>　・３１名以上出場する場合は印刷用②も同封して郵送お願いします。</a:t>
          </a:r>
          <a:endParaRPr lang="en-US" altLang="ja-JP" sz="1050"/>
        </a:p>
        <a:p>
          <a:pPr algn="l">
            <a:lnSpc>
              <a:spcPts val="1300"/>
            </a:lnSpc>
          </a:pPr>
          <a:r>
            <a:rPr lang="ja-JP" altLang="en-US" sz="1050"/>
            <a:t>　・推薦選手がいる場合は印刷用</a:t>
          </a:r>
          <a:r>
            <a:rPr lang="en-US" altLang="ja-JP" sz="1050"/>
            <a:t>(</a:t>
          </a:r>
          <a:r>
            <a:rPr lang="ja-JP" altLang="en-US" sz="1050"/>
            <a:t>推薦選手</a:t>
          </a:r>
          <a:r>
            <a:rPr lang="en-US" altLang="ja-JP" sz="1050"/>
            <a:t>)</a:t>
          </a:r>
          <a:r>
            <a:rPr lang="ja-JP" altLang="en-US" sz="1050"/>
            <a:t>も同封して郵送お願いします。</a:t>
          </a:r>
          <a:endParaRPr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98424</xdr:colOff>
      <xdr:row>1</xdr:row>
      <xdr:rowOff>9524</xdr:rowOff>
    </xdr:from>
    <xdr:to>
      <xdr:col>14</xdr:col>
      <xdr:colOff>577830</xdr:colOff>
      <xdr:row>8</xdr:row>
      <xdr:rowOff>60324</xdr:rowOff>
    </xdr:to>
    <xdr:sp macro="" textlink="" fLocksText="0">
      <xdr:nvSpPr>
        <xdr:cNvPr id="219" name="角丸四角形吹き出し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/>
      </xdr:nvSpPr>
      <xdr:spPr>
        <a:xfrm>
          <a:off x="3362325" y="371475"/>
          <a:ext cx="7324725" cy="2247900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注意事項</a:t>
          </a:r>
          <a:endParaRPr lang="en-US" altLang="ja-JP" sz="1400"/>
        </a:p>
        <a:p>
          <a:pPr algn="l"/>
          <a:r>
            <a:rPr lang="ja-JP" altLang="en-US" sz="1400">
              <a:solidFill>
                <a:srgbClr val="FF0000"/>
              </a:solidFill>
            </a:rPr>
            <a:t>◯このシートの行や列の挿入や削除は絶対にしないでください。自動処理を行います。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700"/>
            </a:lnSpc>
          </a:pPr>
          <a:r>
            <a:rPr lang="ja-JP" altLang="en-US" sz="1400">
              <a:solidFill>
                <a:srgbClr val="FF0000"/>
              </a:solidFill>
            </a:rPr>
            <a:t>◯太枠のところのみ入力してください。印刷用に自動で印刷用に転記されます。</a:t>
          </a:r>
          <a:endParaRPr lang="en-US" altLang="ja-JP" sz="1400">
            <a:solidFill>
              <a:srgbClr val="FF0000"/>
            </a:solidFill>
          </a:endParaRPr>
        </a:p>
        <a:p>
          <a:pPr algn="l"/>
          <a:r>
            <a:rPr lang="ja-JP" altLang="en-US" sz="1400"/>
            <a:t>◯郵送は印刷用のシートを印刷して送付してください。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◯選手名の欄はシングルス入力用シートからのコピーが可能です。</a:t>
          </a:r>
          <a:endParaRPr lang="en-US" altLang="ja-JP" sz="1400"/>
        </a:p>
        <a:p>
          <a:pPr algn="l"/>
          <a:r>
            <a:rPr lang="ja-JP" altLang="en-US" sz="1400"/>
            <a:t>○メールの送信はシングルスと併せて</a:t>
          </a:r>
          <a:r>
            <a:rPr lang="en-US" altLang="ja-JP" sz="1400"/>
            <a:t>1</a:t>
          </a:r>
          <a:r>
            <a:rPr lang="ja-JP" altLang="en-US" sz="1400"/>
            <a:t>通のみで大丈夫です。</a:t>
          </a:r>
          <a:endParaRPr lang="en-US" altLang="ja-JP" sz="1400"/>
        </a:p>
        <a:p>
          <a:pPr marL="0" marR="0" lvl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○監督名に名前が入る方のみがベンチに入ることができます。</a:t>
          </a:r>
          <a:endParaRPr lang="ja-JP" altLang="ja-JP" sz="1800">
            <a:solidFill>
              <a:srgbClr val="FF0000"/>
            </a:solidFill>
            <a:effectLst/>
          </a:endParaRPr>
        </a:p>
        <a:p>
          <a:pPr algn="l">
            <a:lnSpc>
              <a:spcPts val="1600"/>
            </a:lnSpc>
          </a:pPr>
          <a:endParaRPr lang="en-US" altLang="ja-JP" sz="1400"/>
        </a:p>
      </xdr:txBody>
    </xdr:sp>
    <xdr:clientData/>
  </xdr:twoCellAnchor>
  <xdr:twoCellAnchor>
    <xdr:from>
      <xdr:col>7</xdr:col>
      <xdr:colOff>161925</xdr:colOff>
      <xdr:row>9</xdr:row>
      <xdr:rowOff>136525</xdr:rowOff>
    </xdr:from>
    <xdr:to>
      <xdr:col>15</xdr:col>
      <xdr:colOff>41277</xdr:colOff>
      <xdr:row>16</xdr:row>
      <xdr:rowOff>231813</xdr:rowOff>
    </xdr:to>
    <xdr:sp macro="" textlink="" fLocksText="0">
      <xdr:nvSpPr>
        <xdr:cNvPr id="220" name="角丸四角形 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/>
      </xdr:nvSpPr>
      <xdr:spPr>
        <a:xfrm>
          <a:off x="5476875" y="2867025"/>
          <a:ext cx="5362575" cy="24003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◯生年月日と入学年月日は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のように半角数字で西暦で入力してください。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○シングルス入力用からコピー可能です</a:t>
          </a:r>
          <a:endParaRPr lang="en-US" altLang="ja-JP" sz="1400"/>
        </a:p>
        <a:p>
          <a:pPr algn="l"/>
          <a:r>
            <a:rPr lang="ja-JP" altLang="en-US" sz="1400"/>
            <a:t>○生年月日と入学年月日は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のように入力してください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434975</xdr:colOff>
      <xdr:row>1</xdr:row>
      <xdr:rowOff>231775</xdr:rowOff>
    </xdr:from>
    <xdr:to>
      <xdr:col>14</xdr:col>
      <xdr:colOff>323844</xdr:colOff>
      <xdr:row>6</xdr:row>
      <xdr:rowOff>38140</xdr:rowOff>
    </xdr:to>
    <xdr:sp macro="" textlink="" fLocksText="0">
      <xdr:nvSpPr>
        <xdr:cNvPr id="112" name="角丸四角形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/>
      </xdr:nvSpPr>
      <xdr:spPr>
        <a:xfrm>
          <a:off x="6515100" y="1000125"/>
          <a:ext cx="5372100" cy="7620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◯こちらのシートには選手名等は入力しません。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　入力用シートに入力してください。自動転記されます。</a:t>
          </a:r>
          <a:endParaRPr lang="en-US" altLang="ja-JP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434975</xdr:colOff>
      <xdr:row>1</xdr:row>
      <xdr:rowOff>231775</xdr:rowOff>
    </xdr:from>
    <xdr:to>
      <xdr:col>14</xdr:col>
      <xdr:colOff>323844</xdr:colOff>
      <xdr:row>5</xdr:row>
      <xdr:rowOff>200025</xdr:rowOff>
    </xdr:to>
    <xdr:sp macro="" textlink="" fLocksText="0">
      <xdr:nvSpPr>
        <xdr:cNvPr id="40" name="角丸四角形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6515100" y="1000125"/>
          <a:ext cx="5372100" cy="70485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◯こちらのシートには選手名等は入力しません。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　入力用シートに入力してください。自動転記されます。</a:t>
          </a:r>
          <a:endParaRPr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434975</xdr:colOff>
      <xdr:row>1</xdr:row>
      <xdr:rowOff>231775</xdr:rowOff>
    </xdr:from>
    <xdr:to>
      <xdr:col>14</xdr:col>
      <xdr:colOff>323844</xdr:colOff>
      <xdr:row>6</xdr:row>
      <xdr:rowOff>38140</xdr:rowOff>
    </xdr:to>
    <xdr:sp macro="" textlink="" fLocksText="0">
      <xdr:nvSpPr>
        <xdr:cNvPr id="23" name="角丸四角形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6515100" y="1000125"/>
          <a:ext cx="5372100" cy="7620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◯こちらのシートには選手名等は入力しません。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600"/>
            </a:lnSpc>
          </a:pPr>
          <a:r>
            <a:rPr lang="ja-JP" altLang="en-US" sz="1400">
              <a:solidFill>
                <a:srgbClr val="FF0000"/>
              </a:solidFill>
            </a:rPr>
            <a:t>　入力用シートに入力してください。自動転記されます。</a:t>
          </a:r>
          <a:endParaRPr lang="en-US" altLang="ja-JP" sz="1400"/>
        </a:p>
      </xdr:txBody>
    </xdr:sp>
    <xdr:clientData/>
  </xdr:twoCellAnchor>
  <xdr:twoCellAnchor>
    <xdr:from>
      <xdr:col>1</xdr:col>
      <xdr:colOff>1066800</xdr:colOff>
      <xdr:row>1</xdr:row>
      <xdr:rowOff>0</xdr:rowOff>
    </xdr:from>
    <xdr:to>
      <xdr:col>3</xdr:col>
      <xdr:colOff>209550</xdr:colOff>
      <xdr:row>2</xdr:row>
      <xdr:rowOff>28575</xdr:rowOff>
    </xdr:to>
    <xdr:sp macro="" textlink="" fLocksText="0">
      <xdr:nvSpPr>
        <xdr:cNvPr id="24" name="正方形/長方形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1619250" y="781050"/>
          <a:ext cx="1628775" cy="3238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K73"/>
  <sheetViews>
    <sheetView tabSelected="1" zoomScaleNormal="100" workbookViewId="0">
      <selection activeCell="D10" sqref="D10"/>
    </sheetView>
  </sheetViews>
  <sheetFormatPr defaultColWidth="9" defaultRowHeight="13.5" x14ac:dyDescent="0.15"/>
  <cols>
    <col min="1" max="1" width="9.5" customWidth="1"/>
    <col min="2" max="2" width="14.375" hidden="1" customWidth="1"/>
    <col min="3" max="3" width="20.625" style="76" customWidth="1"/>
    <col min="4" max="4" width="19.375" style="76" customWidth="1"/>
    <col min="5" max="5" width="8.625" style="76" customWidth="1"/>
    <col min="6" max="6" width="14.25" style="76" customWidth="1"/>
    <col min="7" max="7" width="9" style="76"/>
    <col min="8" max="9" width="19.25" style="76" customWidth="1"/>
    <col min="10" max="10" width="9" style="76"/>
    <col min="11" max="11" width="11.125" style="76" hidden="1" customWidth="1"/>
    <col min="12" max="16384" width="9" style="76"/>
  </cols>
  <sheetData>
    <row r="1" spans="1:11" ht="28.5" customHeight="1" thickBot="1" x14ac:dyDescent="0.2">
      <c r="A1" s="46" t="s">
        <v>59</v>
      </c>
      <c r="B1" s="46"/>
      <c r="C1" s="75"/>
    </row>
    <row r="2" spans="1:11" ht="24.75" customHeight="1" thickBot="1" x14ac:dyDescent="0.2">
      <c r="C2" s="77" t="s">
        <v>57</v>
      </c>
      <c r="D2" s="130"/>
      <c r="E2" s="131"/>
      <c r="F2" s="132"/>
      <c r="G2" s="129"/>
      <c r="H2" s="129"/>
    </row>
    <row r="3" spans="1:11" ht="24.75" customHeight="1" thickBot="1" x14ac:dyDescent="0.2">
      <c r="C3" s="77" t="s">
        <v>35</v>
      </c>
      <c r="D3" s="130"/>
      <c r="E3" s="131"/>
      <c r="F3" s="132"/>
      <c r="G3" s="129"/>
      <c r="H3" s="129"/>
    </row>
    <row r="4" spans="1:11" ht="24.75" customHeight="1" thickBot="1" x14ac:dyDescent="0.2">
      <c r="C4" s="77" t="s">
        <v>27</v>
      </c>
      <c r="D4" s="78"/>
    </row>
    <row r="5" spans="1:11" ht="24.75" customHeight="1" thickBot="1" x14ac:dyDescent="0.2">
      <c r="C5" s="77" t="s">
        <v>36</v>
      </c>
      <c r="D5" s="79"/>
    </row>
    <row r="6" spans="1:11" ht="26.1" customHeight="1" thickBot="1" x14ac:dyDescent="0.2">
      <c r="C6" s="77" t="s">
        <v>39</v>
      </c>
      <c r="D6" s="80"/>
      <c r="E6" s="81" t="s">
        <v>40</v>
      </c>
    </row>
    <row r="7" spans="1:11" ht="26.1" customHeight="1" thickBot="1" x14ac:dyDescent="0.2">
      <c r="C7" s="77" t="s">
        <v>37</v>
      </c>
      <c r="D7" s="80"/>
      <c r="E7" s="81"/>
    </row>
    <row r="8" spans="1:11" ht="24.75" customHeight="1" thickBot="1" x14ac:dyDescent="0.2">
      <c r="C8" s="77" t="s">
        <v>58</v>
      </c>
      <c r="D8" s="79"/>
    </row>
    <row r="9" spans="1:11" ht="24.75" customHeight="1" thickBot="1" x14ac:dyDescent="0.2">
      <c r="C9" s="77" t="s">
        <v>45</v>
      </c>
      <c r="D9" s="82"/>
      <c r="E9" s="81" t="s">
        <v>46</v>
      </c>
    </row>
    <row r="10" spans="1:11" ht="24.75" customHeight="1" thickBot="1" x14ac:dyDescent="0.2">
      <c r="C10" s="77" t="s">
        <v>49</v>
      </c>
      <c r="D10" s="82"/>
      <c r="E10" s="83" t="s">
        <v>44</v>
      </c>
      <c r="F10" s="128" t="str">
        <f>D9*800+D10*800&amp;"円"</f>
        <v>0円</v>
      </c>
    </row>
    <row r="11" spans="1:11" ht="23.25" customHeight="1" thickBot="1" x14ac:dyDescent="0.2">
      <c r="A11" s="114" t="s">
        <v>38</v>
      </c>
      <c r="B11" s="114"/>
      <c r="C11" s="84"/>
      <c r="D11" s="85"/>
      <c r="E11" s="84"/>
    </row>
    <row r="12" spans="1:11" ht="19.5" customHeight="1" thickTop="1" thickBot="1" x14ac:dyDescent="0.2">
      <c r="A12" s="115"/>
      <c r="B12" s="116" t="s">
        <v>50</v>
      </c>
      <c r="C12" s="86" t="s">
        <v>12</v>
      </c>
      <c r="D12" s="87" t="s">
        <v>13</v>
      </c>
      <c r="E12" s="88" t="s">
        <v>0</v>
      </c>
    </row>
    <row r="13" spans="1:11" ht="30.95" customHeight="1" thickTop="1" x14ac:dyDescent="0.15">
      <c r="A13" s="117" t="str">
        <f>IF(C13="", "", 1)</f>
        <v/>
      </c>
      <c r="B13" s="118" t="str">
        <f>IF(A13="","",D2)</f>
        <v/>
      </c>
      <c r="C13" s="89"/>
      <c r="D13" s="90"/>
      <c r="E13" s="91"/>
    </row>
    <row r="14" spans="1:11" ht="30.95" customHeight="1" thickBot="1" x14ac:dyDescent="0.2">
      <c r="A14" s="119" t="str">
        <f>IF(C14="", "", 2)</f>
        <v/>
      </c>
      <c r="B14" s="120" t="str">
        <f>IF(A14="","",D3)</f>
        <v/>
      </c>
      <c r="C14" s="92"/>
      <c r="D14" s="93"/>
      <c r="E14" s="94"/>
      <c r="G14" s="95" t="s">
        <v>42</v>
      </c>
    </row>
    <row r="15" spans="1:11" ht="30.95" customHeight="1" thickBot="1" x14ac:dyDescent="0.2">
      <c r="A15" s="119" t="str">
        <f>IF(C15="", "", 3)</f>
        <v/>
      </c>
      <c r="B15" s="120" t="str">
        <f t="shared" ref="B15:B72" si="0">IF(A15="","",D4)</f>
        <v/>
      </c>
      <c r="C15" s="92"/>
      <c r="D15" s="93"/>
      <c r="E15" s="91"/>
      <c r="G15" s="96"/>
      <c r="H15" s="97" t="s">
        <v>12</v>
      </c>
      <c r="I15" s="98" t="s">
        <v>13</v>
      </c>
      <c r="J15" s="99" t="s">
        <v>0</v>
      </c>
      <c r="K15" s="76" t="s">
        <v>56</v>
      </c>
    </row>
    <row r="16" spans="1:11" ht="30.95" customHeight="1" thickTop="1" x14ac:dyDescent="0.15">
      <c r="A16" s="119" t="str">
        <f>IF(C16="", "", 4)</f>
        <v/>
      </c>
      <c r="B16" s="120" t="str">
        <f t="shared" si="0"/>
        <v/>
      </c>
      <c r="C16" s="92"/>
      <c r="D16" s="93"/>
      <c r="E16" s="94"/>
      <c r="G16" s="125" t="str">
        <f>IF(H16="", "", 1)</f>
        <v/>
      </c>
      <c r="H16" s="89"/>
      <c r="I16" s="90"/>
      <c r="J16" s="100"/>
      <c r="K16" t="str">
        <f>IF(G16="","",D2)</f>
        <v/>
      </c>
    </row>
    <row r="17" spans="1:11" ht="30.95" customHeight="1" x14ac:dyDescent="0.15">
      <c r="A17" s="119" t="str">
        <f>IF(C17="", "", 5)</f>
        <v/>
      </c>
      <c r="B17" s="120" t="str">
        <f t="shared" si="0"/>
        <v/>
      </c>
      <c r="C17" s="92"/>
      <c r="D17" s="93"/>
      <c r="E17" s="94"/>
      <c r="G17" s="125" t="str">
        <f>IF(H17="", "", 2)</f>
        <v/>
      </c>
      <c r="H17" s="92"/>
      <c r="I17" s="93"/>
      <c r="J17" s="101"/>
      <c r="K17" t="str">
        <f t="shared" ref="K17:K30" si="1">IF(G17="","",D3)</f>
        <v/>
      </c>
    </row>
    <row r="18" spans="1:11" ht="30.95" customHeight="1" x14ac:dyDescent="0.15">
      <c r="A18" s="119" t="str">
        <f>IF(C18="", "", 6)</f>
        <v/>
      </c>
      <c r="B18" s="120" t="str">
        <f t="shared" si="0"/>
        <v/>
      </c>
      <c r="C18" s="92"/>
      <c r="D18" s="93"/>
      <c r="E18" s="94"/>
      <c r="G18" s="125" t="str">
        <f>IF(H18="", "", 3)</f>
        <v/>
      </c>
      <c r="H18" s="92"/>
      <c r="I18" s="93"/>
      <c r="J18" s="100"/>
      <c r="K18" t="str">
        <f t="shared" si="1"/>
        <v/>
      </c>
    </row>
    <row r="19" spans="1:11" ht="30.95" customHeight="1" x14ac:dyDescent="0.15">
      <c r="A19" s="119" t="str">
        <f>IF(C19="", "", 7)</f>
        <v/>
      </c>
      <c r="B19" s="120" t="str">
        <f t="shared" si="0"/>
        <v/>
      </c>
      <c r="C19" s="92"/>
      <c r="D19" s="93"/>
      <c r="E19" s="94"/>
      <c r="G19" s="125" t="str">
        <f>IF(H19="", "", 4)</f>
        <v/>
      </c>
      <c r="H19" s="92"/>
      <c r="I19" s="93"/>
      <c r="J19" s="101"/>
      <c r="K19" t="str">
        <f t="shared" si="1"/>
        <v/>
      </c>
    </row>
    <row r="20" spans="1:11" ht="30.95" customHeight="1" thickBot="1" x14ac:dyDescent="0.2">
      <c r="A20" s="119" t="str">
        <f>IF(C20="", "", 8)</f>
        <v/>
      </c>
      <c r="B20" s="120" t="str">
        <f t="shared" si="0"/>
        <v/>
      </c>
      <c r="C20" s="92"/>
      <c r="D20" s="93"/>
      <c r="E20" s="94"/>
      <c r="G20" s="126" t="str">
        <f>IF(H20="", "", 5)</f>
        <v/>
      </c>
      <c r="H20" s="102"/>
      <c r="I20" s="103"/>
      <c r="J20" s="104"/>
      <c r="K20" t="str">
        <f t="shared" si="1"/>
        <v/>
      </c>
    </row>
    <row r="21" spans="1:11" ht="30.95" customHeight="1" x14ac:dyDescent="0.15">
      <c r="A21" s="119" t="str">
        <f>IF(C21="", "", 9)</f>
        <v/>
      </c>
      <c r="B21" s="120" t="str">
        <f t="shared" si="0"/>
        <v/>
      </c>
      <c r="C21" s="92"/>
      <c r="D21" s="93"/>
      <c r="E21" s="94"/>
      <c r="G21" s="125" t="str">
        <f>IF(H21="", "", 6)</f>
        <v/>
      </c>
      <c r="H21" s="92"/>
      <c r="I21" s="93"/>
      <c r="J21" s="101"/>
      <c r="K21" t="str">
        <f t="shared" si="1"/>
        <v/>
      </c>
    </row>
    <row r="22" spans="1:11" ht="30.95" customHeight="1" thickBot="1" x14ac:dyDescent="0.2">
      <c r="A22" s="121" t="str">
        <f>IF(C22="", "", 10)</f>
        <v/>
      </c>
      <c r="B22" s="120" t="str">
        <f t="shared" si="0"/>
        <v/>
      </c>
      <c r="C22" s="92"/>
      <c r="D22" s="93"/>
      <c r="E22" s="94"/>
      <c r="G22" s="125" t="str">
        <f>IF(H22="", "", 7)</f>
        <v/>
      </c>
      <c r="H22" s="92"/>
      <c r="I22" s="93"/>
      <c r="J22" s="101"/>
      <c r="K22" t="str">
        <f t="shared" si="1"/>
        <v/>
      </c>
    </row>
    <row r="23" spans="1:11" ht="30.95" customHeight="1" thickTop="1" x14ac:dyDescent="0.15">
      <c r="A23" s="119" t="str">
        <f>IF(C23="", "", 11)</f>
        <v/>
      </c>
      <c r="B23" s="122" t="str">
        <f t="shared" si="0"/>
        <v/>
      </c>
      <c r="C23" s="105"/>
      <c r="D23" s="106"/>
      <c r="E23" s="107"/>
      <c r="G23" s="125" t="str">
        <f>IF(H23="", "", 8)</f>
        <v/>
      </c>
      <c r="H23" s="92"/>
      <c r="I23" s="93"/>
      <c r="J23" s="101"/>
      <c r="K23" t="str">
        <f t="shared" si="1"/>
        <v/>
      </c>
    </row>
    <row r="24" spans="1:11" ht="30.95" customHeight="1" x14ac:dyDescent="0.15">
      <c r="A24" s="119" t="str">
        <f>IF(C24="", "", 12)</f>
        <v/>
      </c>
      <c r="B24" s="120" t="str">
        <f t="shared" si="0"/>
        <v/>
      </c>
      <c r="C24" s="92"/>
      <c r="D24" s="93"/>
      <c r="E24" s="94"/>
      <c r="G24" s="125" t="str">
        <f>IF(H24="", "", 9)</f>
        <v/>
      </c>
      <c r="H24" s="92"/>
      <c r="I24" s="93"/>
      <c r="J24" s="101"/>
      <c r="K24" t="str">
        <f t="shared" si="1"/>
        <v/>
      </c>
    </row>
    <row r="25" spans="1:11" ht="30.95" customHeight="1" thickBot="1" x14ac:dyDescent="0.2">
      <c r="A25" s="119" t="str">
        <f>IF(C25="", "", 13)</f>
        <v/>
      </c>
      <c r="B25" s="120" t="str">
        <f t="shared" si="0"/>
        <v/>
      </c>
      <c r="C25" s="92"/>
      <c r="D25" s="93"/>
      <c r="E25" s="91"/>
      <c r="G25" s="127" t="str">
        <f>IF(H25="", "", 10)</f>
        <v/>
      </c>
      <c r="H25" s="102"/>
      <c r="I25" s="103"/>
      <c r="J25" s="104"/>
      <c r="K25" t="str">
        <f t="shared" si="1"/>
        <v/>
      </c>
    </row>
    <row r="26" spans="1:11" ht="30.95" customHeight="1" thickTop="1" x14ac:dyDescent="0.15">
      <c r="A26" s="119" t="str">
        <f>IF(C26="", "", 14)</f>
        <v/>
      </c>
      <c r="B26" s="120" t="str">
        <f t="shared" si="0"/>
        <v/>
      </c>
      <c r="C26" s="92"/>
      <c r="D26" s="93"/>
      <c r="E26" s="94"/>
      <c r="G26" s="125" t="str">
        <f>IF(H26="", "", 11)</f>
        <v/>
      </c>
      <c r="H26" s="105"/>
      <c r="I26" s="106"/>
      <c r="J26" s="108"/>
      <c r="K26" t="str">
        <f t="shared" si="1"/>
        <v/>
      </c>
    </row>
    <row r="27" spans="1:11" ht="30.95" customHeight="1" x14ac:dyDescent="0.15">
      <c r="A27" s="119" t="str">
        <f>IF(C27="", "", 15)</f>
        <v/>
      </c>
      <c r="B27" s="120" t="str">
        <f t="shared" si="0"/>
        <v/>
      </c>
      <c r="C27" s="92"/>
      <c r="D27" s="93"/>
      <c r="E27" s="94"/>
      <c r="G27" s="125" t="str">
        <f>IF(H27="", "", 12)</f>
        <v/>
      </c>
      <c r="H27" s="92"/>
      <c r="I27" s="93"/>
      <c r="J27" s="101"/>
      <c r="K27" t="str">
        <f t="shared" si="1"/>
        <v/>
      </c>
    </row>
    <row r="28" spans="1:11" ht="30.95" customHeight="1" x14ac:dyDescent="0.15">
      <c r="A28" s="119" t="str">
        <f>IF(C28="", "", 16)</f>
        <v/>
      </c>
      <c r="B28" s="120" t="str">
        <f t="shared" si="0"/>
        <v/>
      </c>
      <c r="C28" s="92"/>
      <c r="D28" s="93"/>
      <c r="E28" s="94"/>
      <c r="G28" s="125" t="str">
        <f>IF(H28="", "", 13)</f>
        <v/>
      </c>
      <c r="H28" s="92"/>
      <c r="I28" s="93"/>
      <c r="J28" s="100"/>
      <c r="K28" t="str">
        <f t="shared" si="1"/>
        <v/>
      </c>
    </row>
    <row r="29" spans="1:11" ht="30.95" customHeight="1" x14ac:dyDescent="0.15">
      <c r="A29" s="119" t="str">
        <f>IF(C29="", "", 17)</f>
        <v/>
      </c>
      <c r="B29" s="120" t="str">
        <f t="shared" si="0"/>
        <v/>
      </c>
      <c r="C29" s="92"/>
      <c r="D29" s="93"/>
      <c r="E29" s="94"/>
      <c r="G29" s="125" t="str">
        <f>IF(H29="", "", 14)</f>
        <v/>
      </c>
      <c r="H29" s="92"/>
      <c r="I29" s="93"/>
      <c r="J29" s="101"/>
      <c r="K29" t="str">
        <f t="shared" si="1"/>
        <v/>
      </c>
    </row>
    <row r="30" spans="1:11" ht="30.95" customHeight="1" thickBot="1" x14ac:dyDescent="0.2">
      <c r="A30" s="119" t="str">
        <f>IF(C30="", "", 18)</f>
        <v/>
      </c>
      <c r="B30" s="120" t="str">
        <f t="shared" si="0"/>
        <v/>
      </c>
      <c r="C30" s="92"/>
      <c r="D30" s="93"/>
      <c r="E30" s="94"/>
      <c r="G30" s="126" t="str">
        <f>IF(H30="", "", 15)</f>
        <v/>
      </c>
      <c r="H30" s="102"/>
      <c r="I30" s="103"/>
      <c r="J30" s="104"/>
      <c r="K30" t="str">
        <f t="shared" si="1"/>
        <v/>
      </c>
    </row>
    <row r="31" spans="1:11" ht="30.95" customHeight="1" x14ac:dyDescent="0.15">
      <c r="A31" s="119" t="str">
        <f>IF(C31="", "", 19)</f>
        <v/>
      </c>
      <c r="B31" s="120" t="str">
        <f t="shared" si="0"/>
        <v/>
      </c>
      <c r="C31" s="92"/>
      <c r="D31" s="93"/>
      <c r="E31" s="94"/>
    </row>
    <row r="32" spans="1:11" ht="30.95" customHeight="1" thickBot="1" x14ac:dyDescent="0.2">
      <c r="A32" s="121" t="str">
        <f>IF(C32="", "", 20)</f>
        <v/>
      </c>
      <c r="B32" s="120" t="str">
        <f t="shared" si="0"/>
        <v/>
      </c>
      <c r="C32" s="92"/>
      <c r="D32" s="93"/>
      <c r="E32" s="94"/>
    </row>
    <row r="33" spans="1:5" ht="30.95" customHeight="1" thickTop="1" x14ac:dyDescent="0.15">
      <c r="A33" s="119" t="str">
        <f>IF(C33="", "", 21)</f>
        <v/>
      </c>
      <c r="B33" s="122" t="str">
        <f t="shared" si="0"/>
        <v/>
      </c>
      <c r="C33" s="105"/>
      <c r="D33" s="106"/>
      <c r="E33" s="107"/>
    </row>
    <row r="34" spans="1:5" ht="30.95" customHeight="1" x14ac:dyDescent="0.15">
      <c r="A34" s="119" t="str">
        <f>IF(C34="", "", 22)</f>
        <v/>
      </c>
      <c r="B34" s="120" t="str">
        <f t="shared" si="0"/>
        <v/>
      </c>
      <c r="C34" s="92"/>
      <c r="D34" s="93"/>
      <c r="E34" s="94"/>
    </row>
    <row r="35" spans="1:5" ht="30.95" customHeight="1" x14ac:dyDescent="0.15">
      <c r="A35" s="119" t="str">
        <f>IF(C35="", "", 23)</f>
        <v/>
      </c>
      <c r="B35" s="120" t="str">
        <f t="shared" si="0"/>
        <v/>
      </c>
      <c r="C35" s="92"/>
      <c r="D35" s="93"/>
      <c r="E35" s="91"/>
    </row>
    <row r="36" spans="1:5" ht="30.95" customHeight="1" x14ac:dyDescent="0.15">
      <c r="A36" s="119" t="str">
        <f>IF(C36="", "", 24)</f>
        <v/>
      </c>
      <c r="B36" s="120" t="str">
        <f t="shared" si="0"/>
        <v/>
      </c>
      <c r="C36" s="92"/>
      <c r="D36" s="93"/>
      <c r="E36" s="94"/>
    </row>
    <row r="37" spans="1:5" ht="30.95" customHeight="1" x14ac:dyDescent="0.15">
      <c r="A37" s="119" t="str">
        <f>IF(C37="", "", 25)</f>
        <v/>
      </c>
      <c r="B37" s="120" t="str">
        <f t="shared" si="0"/>
        <v/>
      </c>
      <c r="C37" s="92"/>
      <c r="D37" s="93"/>
      <c r="E37" s="94"/>
    </row>
    <row r="38" spans="1:5" ht="30.95" customHeight="1" x14ac:dyDescent="0.15">
      <c r="A38" s="119" t="str">
        <f>IF(C38="", "", 26)</f>
        <v/>
      </c>
      <c r="B38" s="123" t="str">
        <f t="shared" si="0"/>
        <v/>
      </c>
      <c r="C38" s="109"/>
      <c r="D38" s="110"/>
      <c r="E38" s="94"/>
    </row>
    <row r="39" spans="1:5" ht="30.95" customHeight="1" x14ac:dyDescent="0.15">
      <c r="A39" s="119" t="str">
        <f>IF(C39="", "", 27)</f>
        <v/>
      </c>
      <c r="B39" s="123" t="str">
        <f t="shared" si="0"/>
        <v/>
      </c>
      <c r="C39" s="109"/>
      <c r="D39" s="110"/>
      <c r="E39" s="94"/>
    </row>
    <row r="40" spans="1:5" ht="30.95" customHeight="1" x14ac:dyDescent="0.15">
      <c r="A40" s="119" t="str">
        <f>IF(C40="", "", 28)</f>
        <v/>
      </c>
      <c r="B40" s="120" t="str">
        <f t="shared" si="0"/>
        <v/>
      </c>
      <c r="C40" s="92"/>
      <c r="D40" s="93"/>
      <c r="E40" s="94"/>
    </row>
    <row r="41" spans="1:5" ht="30.95" customHeight="1" x14ac:dyDescent="0.15">
      <c r="A41" s="119" t="str">
        <f>IF(C41="", "", 29)</f>
        <v/>
      </c>
      <c r="B41" s="120" t="str">
        <f t="shared" si="0"/>
        <v/>
      </c>
      <c r="C41" s="92"/>
      <c r="D41" s="93"/>
      <c r="E41" s="94"/>
    </row>
    <row r="42" spans="1:5" ht="30.95" customHeight="1" thickBot="1" x14ac:dyDescent="0.2">
      <c r="A42" s="121" t="str">
        <f>IF(C42="", "", 30)</f>
        <v/>
      </c>
      <c r="B42" s="120" t="str">
        <f t="shared" si="0"/>
        <v/>
      </c>
      <c r="C42" s="92"/>
      <c r="D42" s="93"/>
      <c r="E42" s="94"/>
    </row>
    <row r="43" spans="1:5" ht="30.95" customHeight="1" thickTop="1" x14ac:dyDescent="0.15">
      <c r="A43" s="119" t="str">
        <f>IF(C43="", "", 31)</f>
        <v/>
      </c>
      <c r="B43" s="122" t="str">
        <f t="shared" si="0"/>
        <v/>
      </c>
      <c r="C43" s="105"/>
      <c r="D43" s="106"/>
      <c r="E43" s="107"/>
    </row>
    <row r="44" spans="1:5" ht="30.95" customHeight="1" x14ac:dyDescent="0.15">
      <c r="A44" s="119" t="str">
        <f>IF(C44="", "", 32)</f>
        <v/>
      </c>
      <c r="B44" s="120" t="str">
        <f t="shared" si="0"/>
        <v/>
      </c>
      <c r="C44" s="92"/>
      <c r="D44" s="93"/>
      <c r="E44" s="94"/>
    </row>
    <row r="45" spans="1:5" ht="30.95" customHeight="1" x14ac:dyDescent="0.15">
      <c r="A45" s="119" t="str">
        <f>IF(C45="", "", 33)</f>
        <v/>
      </c>
      <c r="B45" s="120" t="str">
        <f t="shared" si="0"/>
        <v/>
      </c>
      <c r="C45" s="92"/>
      <c r="D45" s="93"/>
      <c r="E45" s="91"/>
    </row>
    <row r="46" spans="1:5" ht="30.95" customHeight="1" x14ac:dyDescent="0.15">
      <c r="A46" s="119" t="str">
        <f>IF(C46="", "", 34)</f>
        <v/>
      </c>
      <c r="B46" s="120" t="str">
        <f t="shared" si="0"/>
        <v/>
      </c>
      <c r="C46" s="92"/>
      <c r="D46" s="93"/>
      <c r="E46" s="94"/>
    </row>
    <row r="47" spans="1:5" ht="30.95" customHeight="1" x14ac:dyDescent="0.15">
      <c r="A47" s="119" t="str">
        <f>IF(C47="", "", 35)</f>
        <v/>
      </c>
      <c r="B47" s="120" t="str">
        <f t="shared" si="0"/>
        <v/>
      </c>
      <c r="C47" s="92"/>
      <c r="D47" s="93"/>
      <c r="E47" s="94"/>
    </row>
    <row r="48" spans="1:5" ht="30.95" customHeight="1" x14ac:dyDescent="0.15">
      <c r="A48" s="119" t="str">
        <f>IF(C48="", "", 36)</f>
        <v/>
      </c>
      <c r="B48" s="120" t="str">
        <f t="shared" si="0"/>
        <v/>
      </c>
      <c r="C48" s="92"/>
      <c r="D48" s="93"/>
      <c r="E48" s="94"/>
    </row>
    <row r="49" spans="1:5" ht="30.95" customHeight="1" x14ac:dyDescent="0.15">
      <c r="A49" s="119" t="str">
        <f>IF(C49="", "", 37)</f>
        <v/>
      </c>
      <c r="B49" s="120" t="str">
        <f t="shared" si="0"/>
        <v/>
      </c>
      <c r="C49" s="92"/>
      <c r="D49" s="93"/>
      <c r="E49" s="94"/>
    </row>
    <row r="50" spans="1:5" ht="30.95" customHeight="1" x14ac:dyDescent="0.15">
      <c r="A50" s="119" t="str">
        <f>IF(C50="", "", 38)</f>
        <v/>
      </c>
      <c r="B50" s="120" t="str">
        <f t="shared" si="0"/>
        <v/>
      </c>
      <c r="C50" s="92"/>
      <c r="D50" s="93"/>
      <c r="E50" s="94"/>
    </row>
    <row r="51" spans="1:5" ht="30.95" customHeight="1" x14ac:dyDescent="0.15">
      <c r="A51" s="119" t="str">
        <f>IF(C51="", "", 39)</f>
        <v/>
      </c>
      <c r="B51" s="120" t="str">
        <f t="shared" si="0"/>
        <v/>
      </c>
      <c r="C51" s="92"/>
      <c r="D51" s="93"/>
      <c r="E51" s="94"/>
    </row>
    <row r="52" spans="1:5" ht="30.95" customHeight="1" thickBot="1" x14ac:dyDescent="0.2">
      <c r="A52" s="121" t="str">
        <f>IF(C52="", "", 40)</f>
        <v/>
      </c>
      <c r="B52" s="120" t="str">
        <f t="shared" si="0"/>
        <v/>
      </c>
      <c r="C52" s="92"/>
      <c r="D52" s="93"/>
      <c r="E52" s="94"/>
    </row>
    <row r="53" spans="1:5" ht="30.95" customHeight="1" thickTop="1" x14ac:dyDescent="0.15">
      <c r="A53" s="119" t="str">
        <f>IF(C53="", "", 41)</f>
        <v/>
      </c>
      <c r="B53" s="122" t="str">
        <f t="shared" si="0"/>
        <v/>
      </c>
      <c r="C53" s="105"/>
      <c r="D53" s="106"/>
      <c r="E53" s="107"/>
    </row>
    <row r="54" spans="1:5" ht="30.95" customHeight="1" x14ac:dyDescent="0.15">
      <c r="A54" s="119" t="str">
        <f>IF(C54="", "", 42)</f>
        <v/>
      </c>
      <c r="B54" s="120" t="str">
        <f t="shared" si="0"/>
        <v/>
      </c>
      <c r="C54" s="92"/>
      <c r="D54" s="93"/>
      <c r="E54" s="94"/>
    </row>
    <row r="55" spans="1:5" ht="30.95" customHeight="1" x14ac:dyDescent="0.15">
      <c r="A55" s="119" t="str">
        <f>IF(C55="", "", 43)</f>
        <v/>
      </c>
      <c r="B55" s="120" t="str">
        <f t="shared" si="0"/>
        <v/>
      </c>
      <c r="C55" s="92"/>
      <c r="D55" s="93"/>
      <c r="E55" s="91"/>
    </row>
    <row r="56" spans="1:5" ht="30.95" customHeight="1" x14ac:dyDescent="0.15">
      <c r="A56" s="119" t="str">
        <f>IF(C56="", "", 44)</f>
        <v/>
      </c>
      <c r="B56" s="120" t="str">
        <f t="shared" si="0"/>
        <v/>
      </c>
      <c r="C56" s="92"/>
      <c r="D56" s="93"/>
      <c r="E56" s="94"/>
    </row>
    <row r="57" spans="1:5" ht="30.95" customHeight="1" x14ac:dyDescent="0.15">
      <c r="A57" s="119" t="str">
        <f>IF(C57="", "", 45)</f>
        <v/>
      </c>
      <c r="B57" s="120" t="str">
        <f t="shared" si="0"/>
        <v/>
      </c>
      <c r="C57" s="92"/>
      <c r="D57" s="93"/>
      <c r="E57" s="94"/>
    </row>
    <row r="58" spans="1:5" ht="30.95" customHeight="1" x14ac:dyDescent="0.15">
      <c r="A58" s="119" t="str">
        <f>IF(C58="", "", 46)</f>
        <v/>
      </c>
      <c r="B58" s="120" t="str">
        <f t="shared" si="0"/>
        <v/>
      </c>
      <c r="C58" s="92"/>
      <c r="D58" s="93"/>
      <c r="E58" s="94"/>
    </row>
    <row r="59" spans="1:5" ht="30.95" customHeight="1" x14ac:dyDescent="0.15">
      <c r="A59" s="119" t="str">
        <f>IF(C59="", "", 47)</f>
        <v/>
      </c>
      <c r="B59" s="120" t="str">
        <f t="shared" si="0"/>
        <v/>
      </c>
      <c r="C59" s="92"/>
      <c r="D59" s="93"/>
      <c r="E59" s="94"/>
    </row>
    <row r="60" spans="1:5" ht="30.95" customHeight="1" x14ac:dyDescent="0.15">
      <c r="A60" s="119" t="str">
        <f>IF(C60="", "", 48)</f>
        <v/>
      </c>
      <c r="B60" s="120" t="str">
        <f t="shared" si="0"/>
        <v/>
      </c>
      <c r="C60" s="92"/>
      <c r="D60" s="93"/>
      <c r="E60" s="94"/>
    </row>
    <row r="61" spans="1:5" ht="30.95" customHeight="1" x14ac:dyDescent="0.15">
      <c r="A61" s="119" t="str">
        <f>IF(C61="", "", 49)</f>
        <v/>
      </c>
      <c r="B61" s="120" t="str">
        <f t="shared" si="0"/>
        <v/>
      </c>
      <c r="C61" s="92"/>
      <c r="D61" s="93"/>
      <c r="E61" s="94"/>
    </row>
    <row r="62" spans="1:5" ht="30.95" customHeight="1" thickBot="1" x14ac:dyDescent="0.2">
      <c r="A62" s="121" t="str">
        <f>IF(C62="", "", 50)</f>
        <v/>
      </c>
      <c r="B62" s="120" t="str">
        <f t="shared" si="0"/>
        <v/>
      </c>
      <c r="C62" s="92"/>
      <c r="D62" s="93"/>
      <c r="E62" s="94"/>
    </row>
    <row r="63" spans="1:5" ht="30.95" customHeight="1" thickTop="1" x14ac:dyDescent="0.15">
      <c r="A63" s="119" t="str">
        <f>IF(C63="", "", 51)</f>
        <v/>
      </c>
      <c r="B63" s="122" t="str">
        <f t="shared" si="0"/>
        <v/>
      </c>
      <c r="C63" s="105"/>
      <c r="D63" s="106"/>
      <c r="E63" s="107"/>
    </row>
    <row r="64" spans="1:5" ht="30.95" customHeight="1" x14ac:dyDescent="0.15">
      <c r="A64" s="119" t="str">
        <f>IF(C64="", "", 52)</f>
        <v/>
      </c>
      <c r="B64" s="120" t="str">
        <f t="shared" si="0"/>
        <v/>
      </c>
      <c r="C64" s="92"/>
      <c r="D64" s="93"/>
      <c r="E64" s="94"/>
    </row>
    <row r="65" spans="1:5" ht="30.95" customHeight="1" x14ac:dyDescent="0.15">
      <c r="A65" s="119" t="str">
        <f>IF(C65="", "", 53)</f>
        <v/>
      </c>
      <c r="B65" s="120" t="str">
        <f t="shared" si="0"/>
        <v/>
      </c>
      <c r="C65" s="92"/>
      <c r="D65" s="93"/>
      <c r="E65" s="91"/>
    </row>
    <row r="66" spans="1:5" ht="30.95" customHeight="1" x14ac:dyDescent="0.15">
      <c r="A66" s="119" t="str">
        <f>IF(C66="", "", 54)</f>
        <v/>
      </c>
      <c r="B66" s="120" t="str">
        <f t="shared" si="0"/>
        <v/>
      </c>
      <c r="C66" s="92"/>
      <c r="D66" s="93"/>
      <c r="E66" s="94"/>
    </row>
    <row r="67" spans="1:5" ht="30.95" customHeight="1" x14ac:dyDescent="0.15">
      <c r="A67" s="119" t="str">
        <f>IF(C67="", "", 55)</f>
        <v/>
      </c>
      <c r="B67" s="120" t="str">
        <f t="shared" si="0"/>
        <v/>
      </c>
      <c r="C67" s="92"/>
      <c r="D67" s="93"/>
      <c r="E67" s="94"/>
    </row>
    <row r="68" spans="1:5" ht="30.95" customHeight="1" x14ac:dyDescent="0.15">
      <c r="A68" s="119" t="str">
        <f>IF(C68="", "", 56)</f>
        <v/>
      </c>
      <c r="B68" s="120" t="str">
        <f t="shared" si="0"/>
        <v/>
      </c>
      <c r="C68" s="92"/>
      <c r="D68" s="93"/>
      <c r="E68" s="94"/>
    </row>
    <row r="69" spans="1:5" ht="30.95" customHeight="1" x14ac:dyDescent="0.15">
      <c r="A69" s="119" t="str">
        <f>IF(C69="", "", 57)</f>
        <v/>
      </c>
      <c r="B69" s="120" t="str">
        <f t="shared" si="0"/>
        <v/>
      </c>
      <c r="C69" s="92"/>
      <c r="D69" s="93"/>
      <c r="E69" s="94"/>
    </row>
    <row r="70" spans="1:5" ht="30.95" customHeight="1" x14ac:dyDescent="0.15">
      <c r="A70" s="119" t="str">
        <f>IF(C70="", "", 58)</f>
        <v/>
      </c>
      <c r="B70" s="120" t="str">
        <f t="shared" si="0"/>
        <v/>
      </c>
      <c r="C70" s="92"/>
      <c r="D70" s="93"/>
      <c r="E70" s="94"/>
    </row>
    <row r="71" spans="1:5" ht="30.95" customHeight="1" x14ac:dyDescent="0.15">
      <c r="A71" s="119" t="str">
        <f>IF(C71="", "", 59)</f>
        <v/>
      </c>
      <c r="B71" s="120" t="str">
        <f t="shared" si="0"/>
        <v/>
      </c>
      <c r="C71" s="92"/>
      <c r="D71" s="93"/>
      <c r="E71" s="94"/>
    </row>
    <row r="72" spans="1:5" ht="30.95" customHeight="1" thickBot="1" x14ac:dyDescent="0.2">
      <c r="A72" s="121" t="str">
        <f>IF(C72="", "", 60)</f>
        <v/>
      </c>
      <c r="B72" s="124" t="str">
        <f t="shared" si="0"/>
        <v/>
      </c>
      <c r="C72" s="111"/>
      <c r="D72" s="112"/>
      <c r="E72" s="113"/>
    </row>
    <row r="73" spans="1:5" ht="14.25" thickTop="1" x14ac:dyDescent="0.15"/>
  </sheetData>
  <sheetProtection selectLockedCells="1"/>
  <mergeCells count="2">
    <mergeCell ref="D2:F2"/>
    <mergeCell ref="D3:F3"/>
  </mergeCells>
  <phoneticPr fontId="11"/>
  <dataValidations count="2">
    <dataValidation type="list" allowBlank="1" showInputMessage="1" showErrorMessage="1" sqref="D7" xr:uid="{00000000-0002-0000-0000-000000000000}">
      <formula1>"男子,女子"</formula1>
    </dataValidation>
    <dataValidation type="list" allowBlank="1" showInputMessage="1" showErrorMessage="1" sqref="D8" xr:uid="{00000000-0002-0000-0000-000001000000}">
      <formula1>"中1以下シングルス,中2以下シングルス"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29"/>
  <sheetViews>
    <sheetView view="pageBreakPreview" zoomScaleNormal="100" zoomScaleSheetLayoutView="100" workbookViewId="0">
      <selection activeCell="C16" sqref="C16"/>
    </sheetView>
  </sheetViews>
  <sheetFormatPr defaultRowHeight="13.5" x14ac:dyDescent="0.15"/>
  <cols>
    <col min="1" max="1" width="11.125" customWidth="1"/>
    <col min="2" max="2" width="5" customWidth="1"/>
    <col min="3" max="3" width="23.625" customWidth="1"/>
    <col min="4" max="4" width="5.875" customWidth="1"/>
    <col min="5" max="5" width="15" customWidth="1"/>
    <col min="6" max="6" width="6.125" customWidth="1"/>
    <col min="7" max="7" width="15" customWidth="1"/>
  </cols>
  <sheetData>
    <row r="1" spans="1:33" ht="17.25" x14ac:dyDescent="0.1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3" ht="17.25" x14ac:dyDescent="0.1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3" x14ac:dyDescent="0.15">
      <c r="C3" s="4" t="s">
        <v>19</v>
      </c>
      <c r="D3" s="133"/>
      <c r="E3" s="133"/>
      <c r="F3" s="134"/>
      <c r="G3" s="134"/>
    </row>
    <row r="4" spans="1:33" x14ac:dyDescent="0.15">
      <c r="C4" s="4" t="s">
        <v>18</v>
      </c>
      <c r="D4" s="133"/>
      <c r="E4" s="133"/>
    </row>
    <row r="5" spans="1:33" x14ac:dyDescent="0.15">
      <c r="C5" s="4" t="s">
        <v>17</v>
      </c>
      <c r="D5" s="133"/>
      <c r="E5" s="133"/>
    </row>
    <row r="6" spans="1:33" x14ac:dyDescent="0.15">
      <c r="C6" s="4" t="s">
        <v>7</v>
      </c>
      <c r="D6" s="133"/>
      <c r="E6" s="133"/>
    </row>
    <row r="8" spans="1:33" x14ac:dyDescent="0.15"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9.75" customHeight="1" x14ac:dyDescent="0.15">
      <c r="B9" t="s">
        <v>15</v>
      </c>
    </row>
    <row r="10" spans="1:33" ht="31.5" customHeight="1" thickBot="1" x14ac:dyDescent="0.2">
      <c r="B10" s="15"/>
      <c r="C10" s="18" t="s">
        <v>16</v>
      </c>
      <c r="D10" s="17" t="s">
        <v>0</v>
      </c>
      <c r="E10" s="17" t="s">
        <v>1</v>
      </c>
      <c r="F10" s="16" t="s">
        <v>2</v>
      </c>
      <c r="G10" s="14" t="s">
        <v>14</v>
      </c>
    </row>
    <row r="11" spans="1:33" ht="31.5" customHeight="1" thickTop="1" x14ac:dyDescent="0.15">
      <c r="B11" s="19">
        <v>1</v>
      </c>
      <c r="C11" s="25" t="str">
        <f>CONCATENATE(シングルス入力用!C13,シングルス入力用!D13)</f>
        <v/>
      </c>
      <c r="D11" s="12"/>
      <c r="E11" s="12"/>
      <c r="F11" s="12"/>
      <c r="G11" s="13"/>
    </row>
    <row r="12" spans="1:33" ht="31.5" customHeight="1" x14ac:dyDescent="0.15">
      <c r="B12" s="20">
        <v>2</v>
      </c>
      <c r="C12" s="25" t="str">
        <f>CONCATENATE(シングルス入力用!C14,シングルス入力用!D14)</f>
        <v/>
      </c>
      <c r="D12" s="7"/>
      <c r="E12" s="7"/>
      <c r="F12" s="7"/>
      <c r="G12" s="9"/>
    </row>
    <row r="13" spans="1:33" ht="31.5" customHeight="1" x14ac:dyDescent="0.15">
      <c r="B13" s="20">
        <v>3</v>
      </c>
      <c r="C13" s="25" t="str">
        <f>CONCATENATE(シングルス入力用!C15,シングルス入力用!D15)</f>
        <v/>
      </c>
      <c r="D13" s="7"/>
      <c r="E13" s="7"/>
      <c r="F13" s="7"/>
      <c r="G13" s="9"/>
    </row>
    <row r="14" spans="1:33" ht="31.5" customHeight="1" x14ac:dyDescent="0.15">
      <c r="B14" s="20">
        <v>4</v>
      </c>
      <c r="C14" s="25" t="str">
        <f>CONCATENATE(シングルス入力用!C16,シングルス入力用!D16)</f>
        <v/>
      </c>
      <c r="D14" s="7"/>
      <c r="E14" s="7"/>
      <c r="F14" s="7"/>
      <c r="G14" s="9"/>
    </row>
    <row r="15" spans="1:33" ht="31.5" customHeight="1" x14ac:dyDescent="0.15">
      <c r="B15" s="20">
        <v>5</v>
      </c>
      <c r="C15" s="25" t="str">
        <f>CONCATENATE(シングルス入力用!C17,シングルス入力用!D17)</f>
        <v/>
      </c>
      <c r="D15" s="7"/>
      <c r="E15" s="7"/>
      <c r="F15" s="7"/>
      <c r="G15" s="9"/>
    </row>
    <row r="16" spans="1:33" ht="31.5" customHeight="1" x14ac:dyDescent="0.15">
      <c r="B16" s="20">
        <v>6</v>
      </c>
      <c r="C16" s="25" t="str">
        <f>CONCATENATE(シングルス入力用!C18,シングルス入力用!D18)</f>
        <v/>
      </c>
      <c r="D16" s="7"/>
      <c r="E16" s="7"/>
      <c r="F16" s="7"/>
      <c r="G16" s="9"/>
    </row>
    <row r="17" spans="2:33" ht="31.5" customHeight="1" x14ac:dyDescent="0.15">
      <c r="B17" s="20">
        <v>7</v>
      </c>
      <c r="C17" s="25" t="str">
        <f>CONCATENATE(シングルス入力用!C19,シングルス入力用!D19)</f>
        <v/>
      </c>
      <c r="D17" s="7"/>
      <c r="E17" s="7"/>
      <c r="F17" s="7"/>
      <c r="G17" s="9"/>
    </row>
    <row r="18" spans="2:33" ht="31.5" customHeight="1" x14ac:dyDescent="0.15">
      <c r="B18" s="20">
        <v>8</v>
      </c>
      <c r="C18" s="25" t="str">
        <f>CONCATENATE(シングルス入力用!C20,シングルス入力用!D20)</f>
        <v/>
      </c>
      <c r="D18" s="7"/>
      <c r="E18" s="7"/>
      <c r="F18" s="7"/>
      <c r="G18" s="9"/>
    </row>
    <row r="19" spans="2:33" ht="31.5" customHeight="1" x14ac:dyDescent="0.15">
      <c r="B19" s="20">
        <v>9</v>
      </c>
      <c r="C19" s="25" t="str">
        <f>CONCATENATE(シングルス入力用!C21,シングルス入力用!D21)</f>
        <v/>
      </c>
      <c r="D19" s="7"/>
      <c r="E19" s="7"/>
      <c r="F19" s="7"/>
      <c r="G19" s="9"/>
    </row>
    <row r="20" spans="2:33" ht="31.5" customHeight="1" x14ac:dyDescent="0.15">
      <c r="B20" s="20">
        <v>10</v>
      </c>
      <c r="C20" s="25" t="str">
        <f>CONCATENATE(シングルス入力用!C22,シングルス入力用!D22)</f>
        <v/>
      </c>
      <c r="D20" s="7"/>
      <c r="E20" s="7"/>
      <c r="F20" s="7"/>
      <c r="G20" s="9"/>
    </row>
    <row r="21" spans="2:33" ht="31.5" customHeight="1" x14ac:dyDescent="0.15">
      <c r="B21" s="20">
        <v>11</v>
      </c>
      <c r="C21" s="25" t="e">
        <f>CONCATENATE(シングルス入力用!#REF!,シングルス入力用!#REF!)</f>
        <v>#REF!</v>
      </c>
      <c r="D21" s="7"/>
      <c r="E21" s="7"/>
      <c r="F21" s="7"/>
      <c r="G21" s="9"/>
    </row>
    <row r="22" spans="2:33" ht="31.5" customHeight="1" thickBot="1" x14ac:dyDescent="0.2">
      <c r="B22" s="21">
        <v>12</v>
      </c>
      <c r="C22" s="25" t="e">
        <f>CONCATENATE(シングルス入力用!#REF!,シングルス入力用!#REF!)</f>
        <v>#REF!</v>
      </c>
      <c r="D22" s="10"/>
      <c r="E22" s="10"/>
      <c r="F22" s="10"/>
      <c r="G22" s="11"/>
    </row>
    <row r="25" spans="2:33" x14ac:dyDescent="0.15">
      <c r="B25" s="8" t="s">
        <v>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x14ac:dyDescent="0.15">
      <c r="B26" s="8" t="s">
        <v>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6"/>
      <c r="AE26" s="5"/>
      <c r="AF26" s="5"/>
      <c r="AG26" s="5"/>
    </row>
    <row r="27" spans="2:33" x14ac:dyDescent="0.15">
      <c r="B27" t="s">
        <v>10</v>
      </c>
      <c r="C27" s="1"/>
      <c r="E27" s="1"/>
    </row>
    <row r="28" spans="2:33" x14ac:dyDescent="0.15">
      <c r="C28" s="22">
        <f ca="1">TODAY()</f>
        <v>45084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3" x14ac:dyDescent="0.1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D3:E3"/>
    <mergeCell ref="D4:E4"/>
    <mergeCell ref="D5:E5"/>
    <mergeCell ref="D6:E6"/>
    <mergeCell ref="F3:G3"/>
  </mergeCells>
  <phoneticPr fontId="1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G20"/>
  <sheetViews>
    <sheetView zoomScaleNormal="100" workbookViewId="0">
      <selection activeCell="B17" sqref="B17"/>
    </sheetView>
  </sheetViews>
  <sheetFormatPr defaultRowHeight="13.5" x14ac:dyDescent="0.15"/>
  <cols>
    <col min="1" max="1" width="4.125" customWidth="1"/>
    <col min="2" max="3" width="15.625" customWidth="1"/>
    <col min="4" max="4" width="7.5" customWidth="1"/>
    <col min="5" max="5" width="11.625" bestFit="1" customWidth="1"/>
    <col min="6" max="6" width="5.75" customWidth="1"/>
    <col min="7" max="7" width="9.5" bestFit="1" customWidth="1"/>
  </cols>
  <sheetData>
    <row r="1" spans="1:7" ht="28.5" customHeight="1" thickBot="1" x14ac:dyDescent="0.2">
      <c r="A1" s="46" t="s">
        <v>24</v>
      </c>
      <c r="B1" s="23"/>
    </row>
    <row r="2" spans="1:7" ht="24.75" customHeight="1" thickBot="1" x14ac:dyDescent="0.2">
      <c r="B2" s="3" t="s">
        <v>20</v>
      </c>
      <c r="C2" s="51"/>
      <c r="D2" s="52" t="s">
        <v>26</v>
      </c>
    </row>
    <row r="3" spans="1:7" ht="24.75" customHeight="1" thickBot="1" x14ac:dyDescent="0.2">
      <c r="B3" s="3" t="s">
        <v>21</v>
      </c>
      <c r="C3" s="50"/>
    </row>
    <row r="4" spans="1:7" ht="24.75" customHeight="1" thickBot="1" x14ac:dyDescent="0.2">
      <c r="B4" s="3" t="s">
        <v>22</v>
      </c>
      <c r="C4" s="47"/>
    </row>
    <row r="5" spans="1:7" ht="24.75" customHeight="1" thickBot="1" x14ac:dyDescent="0.2">
      <c r="B5" s="3" t="s">
        <v>23</v>
      </c>
      <c r="C5" s="47"/>
    </row>
    <row r="6" spans="1:7" ht="24.75" customHeight="1" thickBot="1" x14ac:dyDescent="0.2">
      <c r="B6" s="3"/>
      <c r="C6" s="48"/>
    </row>
    <row r="7" spans="1:7" ht="24.75" customHeight="1" thickBot="1" x14ac:dyDescent="0.2">
      <c r="B7" s="3" t="s">
        <v>25</v>
      </c>
      <c r="C7" s="47"/>
    </row>
    <row r="8" spans="1:7" ht="24.75" customHeight="1" x14ac:dyDescent="0.15">
      <c r="B8" s="3"/>
      <c r="C8" s="49"/>
    </row>
    <row r="9" spans="1:7" x14ac:dyDescent="0.15">
      <c r="B9" s="24"/>
      <c r="D9" s="24"/>
      <c r="E9" s="24"/>
      <c r="F9" s="24"/>
      <c r="G9" s="24"/>
    </row>
    <row r="10" spans="1:7" x14ac:dyDescent="0.15">
      <c r="A10" t="s">
        <v>4</v>
      </c>
      <c r="C10" s="24"/>
    </row>
    <row r="11" spans="1:7" ht="14.25" thickBot="1" x14ac:dyDescent="0.2">
      <c r="A11" s="15"/>
      <c r="B11" s="27" t="s">
        <v>12</v>
      </c>
      <c r="C11" s="28" t="s">
        <v>13</v>
      </c>
      <c r="D11" s="29" t="s">
        <v>0</v>
      </c>
      <c r="E11" s="29" t="s">
        <v>1</v>
      </c>
      <c r="F11" s="28" t="s">
        <v>2</v>
      </c>
      <c r="G11" s="30" t="s">
        <v>14</v>
      </c>
    </row>
    <row r="12" spans="1:7" ht="30.75" customHeight="1" thickTop="1" x14ac:dyDescent="0.15">
      <c r="A12" s="26" t="str">
        <f>IF(B12="", "", 1)</f>
        <v/>
      </c>
      <c r="B12" s="33"/>
      <c r="C12" s="34"/>
      <c r="D12" s="35"/>
      <c r="E12" s="36"/>
      <c r="F12" s="35"/>
      <c r="G12" s="37"/>
    </row>
    <row r="13" spans="1:7" ht="30.75" customHeight="1" x14ac:dyDescent="0.15">
      <c r="A13" s="26" t="str">
        <f>IF(B13="", "", 2)</f>
        <v/>
      </c>
      <c r="B13" s="38"/>
      <c r="C13" s="31"/>
      <c r="D13" s="4"/>
      <c r="E13" s="4"/>
      <c r="F13" s="4"/>
      <c r="G13" s="39"/>
    </row>
    <row r="14" spans="1:7" ht="30.75" customHeight="1" x14ac:dyDescent="0.15">
      <c r="A14" s="26" t="str">
        <f>IF(B14="", "", 3)</f>
        <v/>
      </c>
      <c r="B14" s="38"/>
      <c r="C14" s="31"/>
      <c r="D14" s="32"/>
      <c r="E14" s="4"/>
      <c r="F14" s="4"/>
      <c r="G14" s="39"/>
    </row>
    <row r="15" spans="1:7" ht="30.75" customHeight="1" x14ac:dyDescent="0.15">
      <c r="A15" s="26" t="str">
        <f>IF(B15="", "", 4)</f>
        <v/>
      </c>
      <c r="B15" s="38"/>
      <c r="C15" s="31"/>
      <c r="D15" s="4"/>
      <c r="E15" s="4"/>
      <c r="F15" s="4"/>
      <c r="G15" s="39"/>
    </row>
    <row r="16" spans="1:7" ht="30.75" customHeight="1" x14ac:dyDescent="0.15">
      <c r="A16" s="26" t="str">
        <f>IF(B16="", "", 5)</f>
        <v/>
      </c>
      <c r="B16" s="38"/>
      <c r="C16" s="31"/>
      <c r="D16" s="4"/>
      <c r="E16" s="4"/>
      <c r="F16" s="4"/>
      <c r="G16" s="39"/>
    </row>
    <row r="17" spans="1:7" ht="30.75" customHeight="1" x14ac:dyDescent="0.15">
      <c r="A17" s="26" t="str">
        <f>IF(B17="", "", 6)</f>
        <v/>
      </c>
      <c r="B17" s="38"/>
      <c r="C17" s="31"/>
      <c r="D17" s="4"/>
      <c r="E17" s="4"/>
      <c r="F17" s="4"/>
      <c r="G17" s="40"/>
    </row>
    <row r="18" spans="1:7" ht="30.75" customHeight="1" x14ac:dyDescent="0.15">
      <c r="A18" s="26" t="str">
        <f>IF(B18="", "", 7)</f>
        <v/>
      </c>
      <c r="B18" s="38"/>
      <c r="C18" s="31"/>
      <c r="D18" s="4"/>
      <c r="E18" s="4"/>
      <c r="F18" s="4"/>
      <c r="G18" s="41"/>
    </row>
    <row r="19" spans="1:7" ht="30.75" customHeight="1" thickBot="1" x14ac:dyDescent="0.2">
      <c r="A19" s="26" t="str">
        <f>IF(B19="", "", 8)</f>
        <v/>
      </c>
      <c r="B19" s="42"/>
      <c r="C19" s="43"/>
      <c r="D19" s="44"/>
      <c r="E19" s="44"/>
      <c r="F19" s="44"/>
      <c r="G19" s="45"/>
    </row>
    <row r="20" spans="1:7" ht="14.25" thickTop="1" x14ac:dyDescent="0.15"/>
  </sheetData>
  <phoneticPr fontId="11"/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000"/>
  </sheetPr>
  <dimension ref="A1:F30"/>
  <sheetViews>
    <sheetView view="pageBreakPreview" topLeftCell="A13" zoomScaleNormal="70" zoomScaleSheetLayoutView="100" workbookViewId="0">
      <selection activeCell="B26" sqref="B26"/>
    </sheetView>
  </sheetViews>
  <sheetFormatPr defaultRowHeight="13.5" x14ac:dyDescent="0.15"/>
  <cols>
    <col min="1" max="1" width="7.25" customWidth="1"/>
    <col min="2" max="2" width="24.5" customWidth="1"/>
    <col min="3" max="3" width="8.125" customWidth="1"/>
    <col min="4" max="4" width="7.25" customWidth="1"/>
    <col min="5" max="5" width="24.5" customWidth="1"/>
    <col min="6" max="6" width="8.125" customWidth="1"/>
  </cols>
  <sheetData>
    <row r="1" spans="1:6" s="68" customFormat="1" ht="61.5" customHeight="1" x14ac:dyDescent="0.15">
      <c r="A1" s="135" t="s">
        <v>52</v>
      </c>
      <c r="B1" s="136"/>
      <c r="C1" s="136"/>
      <c r="D1" s="136"/>
      <c r="E1" s="136"/>
      <c r="F1" s="136"/>
    </row>
    <row r="2" spans="1:6" s="68" customFormat="1" ht="23.45" customHeight="1" x14ac:dyDescent="0.15">
      <c r="A2" s="136" t="s">
        <v>3</v>
      </c>
      <c r="B2" s="136"/>
      <c r="C2" s="136"/>
      <c r="D2" s="136"/>
      <c r="E2" s="136"/>
      <c r="F2" s="136"/>
    </row>
    <row r="3" spans="1:6" s="68" customFormat="1" ht="6.95" customHeight="1" x14ac:dyDescent="0.15">
      <c r="A3" s="67"/>
      <c r="B3" s="67"/>
      <c r="C3" s="67"/>
      <c r="D3" s="67"/>
      <c r="E3" s="67"/>
      <c r="F3" s="67"/>
    </row>
    <row r="4" spans="1:6" ht="17.100000000000001" customHeight="1" x14ac:dyDescent="0.15">
      <c r="A4" s="54" t="s">
        <v>53</v>
      </c>
      <c r="B4" s="74" t="str">
        <f>IF(シングルス入力用!D7="","　男子　・　女子",シングルス入力用!D7)</f>
        <v>　男子　・　女子</v>
      </c>
      <c r="C4" s="54" t="s">
        <v>54</v>
      </c>
      <c r="D4" s="138" t="str">
        <f>IF(シングルス入力用!D8="","中1以下シングルス・中2以下シングルス",シングルス入力用!D8)</f>
        <v>中1以下シングルス・中2以下シングルス</v>
      </c>
      <c r="E4" s="138" t="str">
        <f>IF(シングルス入力用!G7="","　男子　・　女子",シングルス入力用!G7)</f>
        <v>　男子　・　女子</v>
      </c>
      <c r="F4" s="138" t="str">
        <f>IF(シングルス入力用!H7="","　男子　・　女子",シングルス入力用!H7)</f>
        <v>　男子　・　女子</v>
      </c>
    </row>
    <row r="5" spans="1:6" ht="11.1" customHeight="1" x14ac:dyDescent="0.15">
      <c r="A5" s="54"/>
      <c r="B5" s="1"/>
      <c r="D5" s="54"/>
      <c r="E5" s="1"/>
    </row>
    <row r="6" spans="1:6" ht="17.25" x14ac:dyDescent="0.15">
      <c r="B6" s="23"/>
      <c r="C6" s="23"/>
      <c r="D6" s="23"/>
      <c r="E6" s="23"/>
      <c r="F6" s="48" t="s">
        <v>48</v>
      </c>
    </row>
    <row r="7" spans="1:6" ht="8.1" customHeight="1" thickBot="1" x14ac:dyDescent="0.2">
      <c r="A7" s="23"/>
      <c r="B7" s="23"/>
      <c r="C7" s="23"/>
      <c r="D7" s="23"/>
      <c r="E7" s="23"/>
      <c r="F7" s="23"/>
    </row>
    <row r="8" spans="1:6" ht="27.95" customHeight="1" x14ac:dyDescent="0.15">
      <c r="A8" s="57" t="s">
        <v>28</v>
      </c>
      <c r="B8" s="58" t="s">
        <v>29</v>
      </c>
      <c r="C8" s="59" t="s">
        <v>0</v>
      </c>
      <c r="D8" s="57" t="s">
        <v>28</v>
      </c>
      <c r="E8" s="58" t="s">
        <v>29</v>
      </c>
      <c r="F8" s="59" t="s">
        <v>0</v>
      </c>
    </row>
    <row r="9" spans="1:6" ht="27.95" customHeight="1" x14ac:dyDescent="0.15">
      <c r="A9" s="20">
        <v>1</v>
      </c>
      <c r="B9" s="70" t="str">
        <f>CONCATENATE(シングルス入力用!C13,"　",シングルス入力用!D13)</f>
        <v>　</v>
      </c>
      <c r="C9" s="60" t="str">
        <f>IF(シングルス入力用!E13="", "", シングルス入力用!E13)</f>
        <v/>
      </c>
      <c r="D9" s="20">
        <v>16</v>
      </c>
      <c r="E9" s="70" t="str">
        <f>CONCATENATE(シングルス入力用!C28,"　",シングルス入力用!D28)</f>
        <v>　</v>
      </c>
      <c r="F9" s="60" t="str">
        <f>IF(シングルス入力用!E28="", "", シングルス入力用!E28)</f>
        <v/>
      </c>
    </row>
    <row r="10" spans="1:6" ht="27.95" customHeight="1" x14ac:dyDescent="0.15">
      <c r="A10" s="20">
        <v>2</v>
      </c>
      <c r="B10" s="70" t="str">
        <f>CONCATENATE(シングルス入力用!C14,"　",シングルス入力用!D14)</f>
        <v>　</v>
      </c>
      <c r="C10" s="60" t="str">
        <f>IF(シングルス入力用!E14="", "", シングルス入力用!E14)</f>
        <v/>
      </c>
      <c r="D10" s="20">
        <v>17</v>
      </c>
      <c r="E10" s="70" t="str">
        <f>CONCATENATE(シングルス入力用!C29,"　",シングルス入力用!D29)</f>
        <v>　</v>
      </c>
      <c r="F10" s="60" t="str">
        <f>IF(シングルス入力用!E29="", "", シングルス入力用!E29)</f>
        <v/>
      </c>
    </row>
    <row r="11" spans="1:6" ht="27.95" customHeight="1" x14ac:dyDescent="0.15">
      <c r="A11" s="20">
        <v>3</v>
      </c>
      <c r="B11" s="70" t="str">
        <f>CONCATENATE(シングルス入力用!C15,"　",シングルス入力用!D15)</f>
        <v>　</v>
      </c>
      <c r="C11" s="60" t="str">
        <f>IF(シングルス入力用!E15="", "", シングルス入力用!E15)</f>
        <v/>
      </c>
      <c r="D11" s="20">
        <v>18</v>
      </c>
      <c r="E11" s="70" t="str">
        <f>CONCATENATE(シングルス入力用!C30,"　",シングルス入力用!D30)</f>
        <v>　</v>
      </c>
      <c r="F11" s="60" t="str">
        <f>IF(シングルス入力用!E30="", "", シングルス入力用!E30)</f>
        <v/>
      </c>
    </row>
    <row r="12" spans="1:6" ht="27.95" customHeight="1" x14ac:dyDescent="0.15">
      <c r="A12" s="20">
        <v>4</v>
      </c>
      <c r="B12" s="70" t="str">
        <f>CONCATENATE(シングルス入力用!C16,"　",シングルス入力用!D16)</f>
        <v>　</v>
      </c>
      <c r="C12" s="60" t="str">
        <f>IF(シングルス入力用!E16="", "", シングルス入力用!E16)</f>
        <v/>
      </c>
      <c r="D12" s="20">
        <v>19</v>
      </c>
      <c r="E12" s="70" t="str">
        <f>CONCATENATE(シングルス入力用!C31,"　",シングルス入力用!D31)</f>
        <v>　</v>
      </c>
      <c r="F12" s="60" t="str">
        <f>IF(シングルス入力用!E31="", "", シングルス入力用!E31)</f>
        <v/>
      </c>
    </row>
    <row r="13" spans="1:6" ht="27.95" customHeight="1" x14ac:dyDescent="0.15">
      <c r="A13" s="20">
        <v>5</v>
      </c>
      <c r="B13" s="70" t="str">
        <f>CONCATENATE(シングルス入力用!C17,"　",シングルス入力用!D17)</f>
        <v>　</v>
      </c>
      <c r="C13" s="60" t="str">
        <f>IF(シングルス入力用!E17="", "", シングルス入力用!E17)</f>
        <v/>
      </c>
      <c r="D13" s="20">
        <v>20</v>
      </c>
      <c r="E13" s="70" t="str">
        <f>CONCATENATE(シングルス入力用!C32,"　",シングルス入力用!D32)</f>
        <v>　</v>
      </c>
      <c r="F13" s="60" t="str">
        <f>IF(シングルス入力用!E32="", "", シングルス入力用!E32)</f>
        <v/>
      </c>
    </row>
    <row r="14" spans="1:6" ht="27.95" customHeight="1" x14ac:dyDescent="0.15">
      <c r="A14" s="20">
        <v>6</v>
      </c>
      <c r="B14" s="70" t="str">
        <f>CONCATENATE(シングルス入力用!C18,"　",シングルス入力用!D18)</f>
        <v>　</v>
      </c>
      <c r="C14" s="60" t="str">
        <f>IF(シングルス入力用!E18="", "", シングルス入力用!E18)</f>
        <v/>
      </c>
      <c r="D14" s="20">
        <v>21</v>
      </c>
      <c r="E14" s="70" t="str">
        <f>CONCATENATE(シングルス入力用!C33,"　",シングルス入力用!D33)</f>
        <v>　</v>
      </c>
      <c r="F14" s="60" t="str">
        <f>IF(シングルス入力用!E33="", "", シングルス入力用!E33)</f>
        <v/>
      </c>
    </row>
    <row r="15" spans="1:6" ht="27.95" customHeight="1" x14ac:dyDescent="0.15">
      <c r="A15" s="20">
        <v>7</v>
      </c>
      <c r="B15" s="70" t="str">
        <f>CONCATENATE(シングルス入力用!C19,"　",シングルス入力用!D19)</f>
        <v>　</v>
      </c>
      <c r="C15" s="60" t="str">
        <f>IF(シングルス入力用!E19="", "", シングルス入力用!E19)</f>
        <v/>
      </c>
      <c r="D15" s="20">
        <v>22</v>
      </c>
      <c r="E15" s="70" t="str">
        <f>CONCATENATE(シングルス入力用!C34,"　",シングルス入力用!D34)</f>
        <v>　</v>
      </c>
      <c r="F15" s="60" t="str">
        <f>IF(シングルス入力用!E34="", "", シングルス入力用!E34)</f>
        <v/>
      </c>
    </row>
    <row r="16" spans="1:6" ht="27.95" customHeight="1" x14ac:dyDescent="0.15">
      <c r="A16" s="20">
        <v>8</v>
      </c>
      <c r="B16" s="70" t="str">
        <f>CONCATENATE(シングルス入力用!C20,"　",シングルス入力用!D20)</f>
        <v>　</v>
      </c>
      <c r="C16" s="60" t="str">
        <f>IF(シングルス入力用!E20="", "", シングルス入力用!E20)</f>
        <v/>
      </c>
      <c r="D16" s="20">
        <v>23</v>
      </c>
      <c r="E16" s="70" t="str">
        <f>CONCATENATE(シングルス入力用!C35,"　",シングルス入力用!D35)</f>
        <v>　</v>
      </c>
      <c r="F16" s="60" t="str">
        <f>IF(シングルス入力用!E35="", "", シングルス入力用!E35)</f>
        <v/>
      </c>
    </row>
    <row r="17" spans="1:6" ht="27.95" customHeight="1" x14ac:dyDescent="0.15">
      <c r="A17" s="20">
        <v>9</v>
      </c>
      <c r="B17" s="70" t="str">
        <f>CONCATENATE(シングルス入力用!C21,"　",シングルス入力用!D21)</f>
        <v>　</v>
      </c>
      <c r="C17" s="60" t="str">
        <f>IF(シングルス入力用!E21="", "", シングルス入力用!E21)</f>
        <v/>
      </c>
      <c r="D17" s="20">
        <v>24</v>
      </c>
      <c r="E17" s="70" t="str">
        <f>CONCATENATE(シングルス入力用!C36,"　",シングルス入力用!D36)</f>
        <v>　</v>
      </c>
      <c r="F17" s="60" t="str">
        <f>IF(シングルス入力用!E36="", "", シングルス入力用!E36)</f>
        <v/>
      </c>
    </row>
    <row r="18" spans="1:6" ht="27.95" customHeight="1" x14ac:dyDescent="0.15">
      <c r="A18" s="55">
        <v>10</v>
      </c>
      <c r="B18" s="70" t="str">
        <f>CONCATENATE(シングルス入力用!C22,"　",シングルス入力用!D22)</f>
        <v>　</v>
      </c>
      <c r="C18" s="60" t="str">
        <f>IF(シングルス入力用!E22="", "", シングルス入力用!E22)</f>
        <v/>
      </c>
      <c r="D18" s="20">
        <v>25</v>
      </c>
      <c r="E18" s="70" t="str">
        <f>CONCATENATE(シングルス入力用!C37,"　",シングルス入力用!D37)</f>
        <v>　</v>
      </c>
      <c r="F18" s="60" t="str">
        <f>IF(シングルス入力用!E37="", "", シングルス入力用!E37)</f>
        <v/>
      </c>
    </row>
    <row r="19" spans="1:6" ht="27.95" customHeight="1" x14ac:dyDescent="0.15">
      <c r="A19" s="55">
        <v>11</v>
      </c>
      <c r="B19" s="70" t="str">
        <f>CONCATENATE(シングルス入力用!C23,"　",シングルス入力用!D23)</f>
        <v>　</v>
      </c>
      <c r="C19" s="60" t="str">
        <f>IF(シングルス入力用!E23="", "", シングルス入力用!E23)</f>
        <v/>
      </c>
      <c r="D19" s="20">
        <v>26</v>
      </c>
      <c r="E19" s="70" t="str">
        <f>CONCATENATE(シングルス入力用!C38,"　",シングルス入力用!D38)</f>
        <v>　</v>
      </c>
      <c r="F19" s="60" t="str">
        <f>IF(シングルス入力用!E38="", "", シングルス入力用!E38)</f>
        <v/>
      </c>
    </row>
    <row r="20" spans="1:6" ht="27.95" customHeight="1" x14ac:dyDescent="0.15">
      <c r="A20" s="55">
        <v>12</v>
      </c>
      <c r="B20" s="70" t="str">
        <f>CONCATENATE(シングルス入力用!C24,"　",シングルス入力用!D24)</f>
        <v>　</v>
      </c>
      <c r="C20" s="60" t="str">
        <f>IF(シングルス入力用!E24="", "", シングルス入力用!E24)</f>
        <v/>
      </c>
      <c r="D20" s="20">
        <v>27</v>
      </c>
      <c r="E20" s="70" t="str">
        <f>CONCATENATE(シングルス入力用!C39,"　",シングルス入力用!D39)</f>
        <v>　</v>
      </c>
      <c r="F20" s="60" t="str">
        <f>IF(シングルス入力用!E39="", "", シングルス入力用!E39)</f>
        <v/>
      </c>
    </row>
    <row r="21" spans="1:6" ht="27.95" customHeight="1" x14ac:dyDescent="0.15">
      <c r="A21" s="55">
        <v>13</v>
      </c>
      <c r="B21" s="70" t="str">
        <f>CONCATENATE(シングルス入力用!C25,"　",シングルス入力用!D25)</f>
        <v>　</v>
      </c>
      <c r="C21" s="60" t="str">
        <f>IF(シングルス入力用!E25="", "", シングルス入力用!E25)</f>
        <v/>
      </c>
      <c r="D21" s="20">
        <v>28</v>
      </c>
      <c r="E21" s="70" t="str">
        <f>CONCATENATE(シングルス入力用!C40,"　",シングルス入力用!D40)</f>
        <v>　</v>
      </c>
      <c r="F21" s="60" t="str">
        <f>IF(シングルス入力用!E40="", "", シングルス入力用!E40)</f>
        <v/>
      </c>
    </row>
    <row r="22" spans="1:6" ht="27.95" customHeight="1" x14ac:dyDescent="0.15">
      <c r="A22" s="55">
        <v>14</v>
      </c>
      <c r="B22" s="70" t="str">
        <f>CONCATENATE(シングルス入力用!C26,"　",シングルス入力用!D26)</f>
        <v>　</v>
      </c>
      <c r="C22" s="60" t="str">
        <f>IF(シングルス入力用!E26="", "", シングルス入力用!E26)</f>
        <v/>
      </c>
      <c r="D22" s="20">
        <v>29</v>
      </c>
      <c r="E22" s="70" t="str">
        <f>CONCATENATE(シングルス入力用!C41,"　",シングルス入力用!D41)</f>
        <v>　</v>
      </c>
      <c r="F22" s="60" t="str">
        <f>IF(シングルス入力用!E41="", "", シングルス入力用!E41)</f>
        <v/>
      </c>
    </row>
    <row r="23" spans="1:6" ht="27.95" customHeight="1" thickBot="1" x14ac:dyDescent="0.2">
      <c r="A23" s="56">
        <v>15</v>
      </c>
      <c r="B23" s="71" t="str">
        <f>CONCATENATE(シングルス入力用!C27,"　",シングルス入力用!D27)</f>
        <v>　</v>
      </c>
      <c r="C23" s="61" t="str">
        <f>IF(シングルス入力用!E27="", "", シングルス入力用!E27)</f>
        <v/>
      </c>
      <c r="D23" s="21">
        <v>30</v>
      </c>
      <c r="E23" s="71" t="str">
        <f>CONCATENATE(シングルス入力用!C42,"　",シングルス入力用!D42)</f>
        <v>　</v>
      </c>
      <c r="F23" s="61" t="str">
        <f>IF(シングルス入力用!E42="", "", シングルス入力用!E42)</f>
        <v/>
      </c>
    </row>
    <row r="24" spans="1:6" ht="14.45" customHeight="1" thickBot="1" x14ac:dyDescent="0.2">
      <c r="B24" s="137"/>
      <c r="C24" s="134"/>
      <c r="E24" s="137"/>
      <c r="F24" s="134"/>
    </row>
    <row r="25" spans="1:6" ht="30.6" customHeight="1" thickBot="1" x14ac:dyDescent="0.2">
      <c r="A25" s="65" t="s">
        <v>30</v>
      </c>
      <c r="B25" s="72" t="str">
        <f>IF(シングルス入力用!D9="","",800*シングルス入力用!D9)</f>
        <v/>
      </c>
      <c r="C25" s="66" t="s">
        <v>31</v>
      </c>
      <c r="E25" s="73" t="s">
        <v>55</v>
      </c>
      <c r="F25" s="2" t="str">
        <f>IF(シングルス入力用!D9="","名",シングルス入力用!D9&amp;"名")</f>
        <v>名</v>
      </c>
    </row>
    <row r="26" spans="1:6" ht="22.5" customHeight="1" thickBot="1" x14ac:dyDescent="0.2">
      <c r="A26" s="62" t="s">
        <v>47</v>
      </c>
      <c r="B26" s="2"/>
      <c r="C26" s="2"/>
      <c r="D26" s="2"/>
      <c r="E26" s="2"/>
      <c r="F26" s="69" t="str">
        <f>IF(シングルス入力用!D6="","入 金 日　　　月　　　日"," 入 金 日 "&amp;TEXT(シングルス入力用!D6,"m月d日"))</f>
        <v>入 金 日　　　月　　　日</v>
      </c>
    </row>
    <row r="27" spans="1:6" ht="35.1" customHeight="1" x14ac:dyDescent="0.15">
      <c r="A27" s="64" t="s">
        <v>32</v>
      </c>
      <c r="B27" s="144" t="str">
        <f>IF(シングルス入力用!D3="","",シングルス入力用!D3)</f>
        <v/>
      </c>
      <c r="C27" s="145"/>
      <c r="D27" s="145"/>
      <c r="E27" s="145"/>
      <c r="F27" s="146"/>
    </row>
    <row r="28" spans="1:6" ht="35.1" customHeight="1" thickBot="1" x14ac:dyDescent="0.2">
      <c r="A28" s="21" t="s">
        <v>33</v>
      </c>
      <c r="B28" s="142" t="str">
        <f>IF(シングルス入力用!D5="","",シングルス入力用!D5)</f>
        <v/>
      </c>
      <c r="C28" s="143"/>
      <c r="D28" s="53" t="s">
        <v>34</v>
      </c>
      <c r="E28" s="142" t="str">
        <f>IF(シングルス入力用!D4="","",シングルス入力用!D4)</f>
        <v/>
      </c>
      <c r="F28" s="147"/>
    </row>
    <row r="29" spans="1:6" ht="15" customHeight="1" thickBot="1" x14ac:dyDescent="0.2"/>
    <row r="30" spans="1:6" ht="35.1" customHeight="1" thickBot="1" x14ac:dyDescent="0.2">
      <c r="A30" s="63" t="s">
        <v>19</v>
      </c>
      <c r="B30" s="139" t="str">
        <f>IF(シングルス入力用!D2="","",シングルス入力用!D2)</f>
        <v/>
      </c>
      <c r="C30" s="140"/>
      <c r="D30" s="140"/>
      <c r="E30" s="140"/>
      <c r="F30" s="141"/>
    </row>
  </sheetData>
  <sheetProtection algorithmName="SHA-512" hashValue="+zDYyIPZaP1TIeX6s2nRPyDQ0mX0GT8puS19JQY86mF8s3ovjZdcVh6n4hISQdWmyPhazSTDRQqSPdI1C0155g==" saltValue="sLYAeZ/raq9C++SYS46Dxw==" spinCount="100000" sheet="1" objects="1" scenarios="1"/>
  <mergeCells count="9">
    <mergeCell ref="A1:F1"/>
    <mergeCell ref="A2:F2"/>
    <mergeCell ref="E24:F24"/>
    <mergeCell ref="D4:F4"/>
    <mergeCell ref="B30:F30"/>
    <mergeCell ref="B24:C24"/>
    <mergeCell ref="B28:C28"/>
    <mergeCell ref="B27:F27"/>
    <mergeCell ref="E28:F28"/>
  </mergeCells>
  <phoneticPr fontId="1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30"/>
  <sheetViews>
    <sheetView view="pageBreakPreview" topLeftCell="A7" zoomScaleNormal="70" zoomScaleSheetLayoutView="100" workbookViewId="0">
      <selection activeCell="B25" sqref="B25"/>
    </sheetView>
  </sheetViews>
  <sheetFormatPr defaultRowHeight="13.5" x14ac:dyDescent="0.15"/>
  <cols>
    <col min="1" max="1" width="7.25" customWidth="1"/>
    <col min="2" max="2" width="24.5" customWidth="1"/>
    <col min="3" max="3" width="8.125" customWidth="1"/>
    <col min="4" max="4" width="7.25" customWidth="1"/>
    <col min="5" max="5" width="24.5" customWidth="1"/>
    <col min="6" max="6" width="8.125" customWidth="1"/>
  </cols>
  <sheetData>
    <row r="1" spans="1:6" s="68" customFormat="1" ht="61.5" customHeight="1" x14ac:dyDescent="0.15">
      <c r="A1" s="135" t="s">
        <v>52</v>
      </c>
      <c r="B1" s="136"/>
      <c r="C1" s="136"/>
      <c r="D1" s="136"/>
      <c r="E1" s="136"/>
      <c r="F1" s="136"/>
    </row>
    <row r="2" spans="1:6" s="68" customFormat="1" ht="23.45" customHeight="1" x14ac:dyDescent="0.15">
      <c r="A2" s="136" t="s">
        <v>41</v>
      </c>
      <c r="B2" s="136"/>
      <c r="C2" s="136"/>
      <c r="D2" s="136"/>
      <c r="E2" s="136"/>
      <c r="F2" s="136"/>
    </row>
    <row r="3" spans="1:6" s="68" customFormat="1" ht="6.95" customHeight="1" x14ac:dyDescent="0.15">
      <c r="A3" s="67"/>
      <c r="B3" s="67"/>
      <c r="C3" s="67"/>
      <c r="D3" s="67"/>
      <c r="E3" s="67"/>
      <c r="F3" s="67"/>
    </row>
    <row r="4" spans="1:6" ht="17.100000000000001" customHeight="1" x14ac:dyDescent="0.15">
      <c r="A4" s="54" t="s">
        <v>53</v>
      </c>
      <c r="B4" s="74" t="str">
        <f>IF(シングルス入力用!D7="","　男子　・　女子",シングルス入力用!D7)</f>
        <v>　男子　・　女子</v>
      </c>
      <c r="C4" s="54" t="s">
        <v>54</v>
      </c>
      <c r="D4" s="138" t="str">
        <f>IF(シングルス入力用!D8="","中1以下シングルス・中2以下シングルス",シングルス入力用!D8)</f>
        <v>中1以下シングルス・中2以下シングルス</v>
      </c>
      <c r="E4" s="138" t="str">
        <f>IF(シングルス入力用!G7="","　男子　・　女子",シングルス入力用!G7)</f>
        <v>　男子　・　女子</v>
      </c>
      <c r="F4" s="138" t="str">
        <f>IF(シングルス入力用!H7="","　男子　・　女子",シングルス入力用!H7)</f>
        <v>　男子　・　女子</v>
      </c>
    </row>
    <row r="5" spans="1:6" ht="11.1" customHeight="1" x14ac:dyDescent="0.15">
      <c r="A5" s="54"/>
      <c r="B5" s="1"/>
      <c r="D5" s="54"/>
      <c r="E5" s="1"/>
    </row>
    <row r="6" spans="1:6" ht="17.25" x14ac:dyDescent="0.15">
      <c r="B6" s="23"/>
      <c r="C6" s="23"/>
      <c r="D6" s="23"/>
      <c r="E6" s="23"/>
      <c r="F6" s="48" t="s">
        <v>48</v>
      </c>
    </row>
    <row r="7" spans="1:6" ht="8.1" customHeight="1" thickBot="1" x14ac:dyDescent="0.2">
      <c r="A7" s="23"/>
      <c r="B7" s="23"/>
      <c r="C7" s="23"/>
      <c r="D7" s="23"/>
      <c r="E7" s="23"/>
      <c r="F7" s="23"/>
    </row>
    <row r="8" spans="1:6" ht="27.95" customHeight="1" x14ac:dyDescent="0.15">
      <c r="A8" s="57" t="s">
        <v>28</v>
      </c>
      <c r="B8" s="58" t="s">
        <v>29</v>
      </c>
      <c r="C8" s="59" t="s">
        <v>0</v>
      </c>
      <c r="D8" s="57" t="s">
        <v>28</v>
      </c>
      <c r="E8" s="58" t="s">
        <v>29</v>
      </c>
      <c r="F8" s="59" t="s">
        <v>0</v>
      </c>
    </row>
    <row r="9" spans="1:6" ht="27.95" customHeight="1" x14ac:dyDescent="0.15">
      <c r="A9" s="20">
        <v>31</v>
      </c>
      <c r="B9" s="70" t="str">
        <f>CONCATENATE(シングルス入力用!C43,"　",シングルス入力用!D43)</f>
        <v>　</v>
      </c>
      <c r="C9" s="60" t="str">
        <f>IF(シングルス入力用!E43="", "", シングルス入力用!E43)</f>
        <v/>
      </c>
      <c r="D9" s="20">
        <v>46</v>
      </c>
      <c r="E9" s="70" t="str">
        <f>CONCATENATE(シングルス入力用!C58,"　",シングルス入力用!D58)</f>
        <v>　</v>
      </c>
      <c r="F9" s="60" t="str">
        <f>IF(シングルス入力用!E58="", "", シングルス入力用!E58)</f>
        <v/>
      </c>
    </row>
    <row r="10" spans="1:6" ht="27.95" customHeight="1" x14ac:dyDescent="0.15">
      <c r="A10" s="20">
        <v>32</v>
      </c>
      <c r="B10" s="70" t="str">
        <f>CONCATENATE(シングルス入力用!C44,"　",シングルス入力用!D44)</f>
        <v>　</v>
      </c>
      <c r="C10" s="60" t="str">
        <f>IF(シングルス入力用!E44="", "", シングルス入力用!E44)</f>
        <v/>
      </c>
      <c r="D10" s="20">
        <v>47</v>
      </c>
      <c r="E10" s="70" t="str">
        <f>CONCATENATE(シングルス入力用!C59,"　",シングルス入力用!D59)</f>
        <v>　</v>
      </c>
      <c r="F10" s="60" t="str">
        <f>IF(シングルス入力用!E59="", "", シングルス入力用!E59)</f>
        <v/>
      </c>
    </row>
    <row r="11" spans="1:6" ht="27.95" customHeight="1" x14ac:dyDescent="0.15">
      <c r="A11" s="20">
        <v>33</v>
      </c>
      <c r="B11" s="70" t="str">
        <f>CONCATENATE(シングルス入力用!C45,"　",シングルス入力用!D45)</f>
        <v>　</v>
      </c>
      <c r="C11" s="60" t="str">
        <f>IF(シングルス入力用!E45="", "", シングルス入力用!E45)</f>
        <v/>
      </c>
      <c r="D11" s="20">
        <v>48</v>
      </c>
      <c r="E11" s="70" t="str">
        <f>CONCATENATE(シングルス入力用!C60,"　",シングルス入力用!D60)</f>
        <v>　</v>
      </c>
      <c r="F11" s="60" t="str">
        <f>IF(シングルス入力用!E60="", "", シングルス入力用!E60)</f>
        <v/>
      </c>
    </row>
    <row r="12" spans="1:6" ht="27.95" customHeight="1" x14ac:dyDescent="0.15">
      <c r="A12" s="20">
        <v>34</v>
      </c>
      <c r="B12" s="70" t="str">
        <f>CONCATENATE(シングルス入力用!C46,"　",シングルス入力用!D46)</f>
        <v>　</v>
      </c>
      <c r="C12" s="60" t="str">
        <f>IF(シングルス入力用!E46="", "", シングルス入力用!E46)</f>
        <v/>
      </c>
      <c r="D12" s="20">
        <v>49</v>
      </c>
      <c r="E12" s="70" t="str">
        <f>CONCATENATE(シングルス入力用!C61,"　",シングルス入力用!D61)</f>
        <v>　</v>
      </c>
      <c r="F12" s="60" t="str">
        <f>IF(シングルス入力用!E61="", "", シングルス入力用!E61)</f>
        <v/>
      </c>
    </row>
    <row r="13" spans="1:6" ht="27.95" customHeight="1" x14ac:dyDescent="0.15">
      <c r="A13" s="20">
        <v>35</v>
      </c>
      <c r="B13" s="70" t="str">
        <f>CONCATENATE(シングルス入力用!C47,"　",シングルス入力用!D47)</f>
        <v>　</v>
      </c>
      <c r="C13" s="60" t="str">
        <f>IF(シングルス入力用!E47="", "", シングルス入力用!E47)</f>
        <v/>
      </c>
      <c r="D13" s="20">
        <v>50</v>
      </c>
      <c r="E13" s="70" t="str">
        <f>CONCATENATE(シングルス入力用!C62,"　",シングルス入力用!D62)</f>
        <v>　</v>
      </c>
      <c r="F13" s="60" t="str">
        <f>IF(シングルス入力用!E62="", "", シングルス入力用!E62)</f>
        <v/>
      </c>
    </row>
    <row r="14" spans="1:6" ht="27.95" customHeight="1" x14ac:dyDescent="0.15">
      <c r="A14" s="20">
        <v>36</v>
      </c>
      <c r="B14" s="70" t="str">
        <f>CONCATENATE(シングルス入力用!C48,"　",シングルス入力用!D48)</f>
        <v>　</v>
      </c>
      <c r="C14" s="60" t="str">
        <f>IF(シングルス入力用!E48="", "", シングルス入力用!E48)</f>
        <v/>
      </c>
      <c r="D14" s="20">
        <v>51</v>
      </c>
      <c r="E14" s="70" t="str">
        <f>CONCATENATE(シングルス入力用!C63,"　",シングルス入力用!D63)</f>
        <v>　</v>
      </c>
      <c r="F14" s="60" t="str">
        <f>IF(シングルス入力用!E63="", "", シングルス入力用!E63)</f>
        <v/>
      </c>
    </row>
    <row r="15" spans="1:6" ht="27.95" customHeight="1" x14ac:dyDescent="0.15">
      <c r="A15" s="20">
        <v>37</v>
      </c>
      <c r="B15" s="70" t="str">
        <f>CONCATENATE(シングルス入力用!C49,"　",シングルス入力用!D49)</f>
        <v>　</v>
      </c>
      <c r="C15" s="60" t="str">
        <f>IF(シングルス入力用!E49="", "", シングルス入力用!E49)</f>
        <v/>
      </c>
      <c r="D15" s="20">
        <v>52</v>
      </c>
      <c r="E15" s="70" t="str">
        <f>CONCATENATE(シングルス入力用!C64,"　",シングルス入力用!D64)</f>
        <v>　</v>
      </c>
      <c r="F15" s="60" t="str">
        <f>IF(シングルス入力用!E64="", "", シングルス入力用!E64)</f>
        <v/>
      </c>
    </row>
    <row r="16" spans="1:6" ht="27.95" customHeight="1" x14ac:dyDescent="0.15">
      <c r="A16" s="20">
        <v>38</v>
      </c>
      <c r="B16" s="70" t="str">
        <f>CONCATENATE(シングルス入力用!C50,"　",シングルス入力用!D50)</f>
        <v>　</v>
      </c>
      <c r="C16" s="60" t="str">
        <f>IF(シングルス入力用!E50="", "", シングルス入力用!E50)</f>
        <v/>
      </c>
      <c r="D16" s="20">
        <v>53</v>
      </c>
      <c r="E16" s="70" t="str">
        <f>CONCATENATE(シングルス入力用!C65,"　",シングルス入力用!D65)</f>
        <v>　</v>
      </c>
      <c r="F16" s="60" t="str">
        <f>IF(シングルス入力用!E65="", "", シングルス入力用!E65)</f>
        <v/>
      </c>
    </row>
    <row r="17" spans="1:6" ht="27.95" customHeight="1" x14ac:dyDescent="0.15">
      <c r="A17" s="20">
        <v>39</v>
      </c>
      <c r="B17" s="70" t="str">
        <f>CONCATENATE(シングルス入力用!C51,"　",シングルス入力用!D51)</f>
        <v>　</v>
      </c>
      <c r="C17" s="60" t="str">
        <f>IF(シングルス入力用!E51="", "", シングルス入力用!E51)</f>
        <v/>
      </c>
      <c r="D17" s="20">
        <v>54</v>
      </c>
      <c r="E17" s="70" t="str">
        <f>CONCATENATE(シングルス入力用!C66,"　",シングルス入力用!D66)</f>
        <v>　</v>
      </c>
      <c r="F17" s="60" t="str">
        <f>IF(シングルス入力用!E66="", "", シングルス入力用!E66)</f>
        <v/>
      </c>
    </row>
    <row r="18" spans="1:6" ht="27.95" customHeight="1" x14ac:dyDescent="0.15">
      <c r="A18" s="20">
        <v>40</v>
      </c>
      <c r="B18" s="70" t="str">
        <f>CONCATENATE(シングルス入力用!C52,"　",シングルス入力用!D52)</f>
        <v>　</v>
      </c>
      <c r="C18" s="60" t="str">
        <f>IF(シングルス入力用!E52="", "", シングルス入力用!E52)</f>
        <v/>
      </c>
      <c r="D18" s="20">
        <v>55</v>
      </c>
      <c r="E18" s="70" t="str">
        <f>CONCATENATE(シングルス入力用!C67,"　",シングルス入力用!D67)</f>
        <v>　</v>
      </c>
      <c r="F18" s="60" t="str">
        <f>IF(シングルス入力用!E67="", "", シングルス入力用!E67)</f>
        <v/>
      </c>
    </row>
    <row r="19" spans="1:6" ht="27.95" customHeight="1" x14ac:dyDescent="0.15">
      <c r="A19" s="20">
        <v>41</v>
      </c>
      <c r="B19" s="70" t="str">
        <f>CONCATENATE(シングルス入力用!C53,"　",シングルス入力用!D53)</f>
        <v>　</v>
      </c>
      <c r="C19" s="60" t="str">
        <f>IF(シングルス入力用!E53="", "", シングルス入力用!E53)</f>
        <v/>
      </c>
      <c r="D19" s="20">
        <v>56</v>
      </c>
      <c r="E19" s="70" t="str">
        <f>CONCATENATE(シングルス入力用!C68,"　",シングルス入力用!D68)</f>
        <v>　</v>
      </c>
      <c r="F19" s="60" t="str">
        <f>IF(シングルス入力用!E68="", "", シングルス入力用!E68)</f>
        <v/>
      </c>
    </row>
    <row r="20" spans="1:6" ht="27.95" customHeight="1" x14ac:dyDescent="0.15">
      <c r="A20" s="20">
        <v>42</v>
      </c>
      <c r="B20" s="70" t="str">
        <f>CONCATENATE(シングルス入力用!C54,"　",シングルス入力用!D54)</f>
        <v>　</v>
      </c>
      <c r="C20" s="60" t="str">
        <f>IF(シングルス入力用!E54="", "", シングルス入力用!E54)</f>
        <v/>
      </c>
      <c r="D20" s="20">
        <v>57</v>
      </c>
      <c r="E20" s="70" t="str">
        <f>CONCATENATE(シングルス入力用!C69,"　",シングルス入力用!D69)</f>
        <v>　</v>
      </c>
      <c r="F20" s="60" t="str">
        <f>IF(シングルス入力用!E69="", "", シングルス入力用!E69)</f>
        <v/>
      </c>
    </row>
    <row r="21" spans="1:6" ht="27.95" customHeight="1" x14ac:dyDescent="0.15">
      <c r="A21" s="20">
        <v>43</v>
      </c>
      <c r="B21" s="70" t="str">
        <f>CONCATENATE(シングルス入力用!C55,"　",シングルス入力用!D55)</f>
        <v>　</v>
      </c>
      <c r="C21" s="60" t="str">
        <f>IF(シングルス入力用!E55="", "", シングルス入力用!E55)</f>
        <v/>
      </c>
      <c r="D21" s="20">
        <v>58</v>
      </c>
      <c r="E21" s="70" t="str">
        <f>CONCATENATE(シングルス入力用!C70,"　",シングルス入力用!D70)</f>
        <v>　</v>
      </c>
      <c r="F21" s="60" t="str">
        <f>IF(シングルス入力用!E70="", "", シングルス入力用!E70)</f>
        <v/>
      </c>
    </row>
    <row r="22" spans="1:6" ht="27.95" customHeight="1" x14ac:dyDescent="0.15">
      <c r="A22" s="20">
        <v>44</v>
      </c>
      <c r="B22" s="70" t="str">
        <f>CONCATENATE(シングルス入力用!C56,"　",シングルス入力用!D56)</f>
        <v>　</v>
      </c>
      <c r="C22" s="60" t="str">
        <f>IF(シングルス入力用!E56="", "", シングルス入力用!E56)</f>
        <v/>
      </c>
      <c r="D22" s="20">
        <v>59</v>
      </c>
      <c r="E22" s="70" t="str">
        <f>CONCATENATE(シングルス入力用!C71,"　",シングルス入力用!D71)</f>
        <v>　</v>
      </c>
      <c r="F22" s="60" t="str">
        <f>IF(シングルス入力用!E71="", "", シングルス入力用!E71)</f>
        <v/>
      </c>
    </row>
    <row r="23" spans="1:6" ht="27.95" customHeight="1" thickBot="1" x14ac:dyDescent="0.2">
      <c r="A23" s="21">
        <v>45</v>
      </c>
      <c r="B23" s="71" t="str">
        <f>CONCATENATE(シングルス入力用!C57,"　",シングルス入力用!D57)</f>
        <v>　</v>
      </c>
      <c r="C23" s="61" t="str">
        <f>IF(シングルス入力用!E57="", "", シングルス入力用!E57)</f>
        <v/>
      </c>
      <c r="D23" s="21">
        <v>60</v>
      </c>
      <c r="E23" s="71" t="str">
        <f>CONCATENATE(シングルス入力用!C72,"　",シングルス入力用!D72)</f>
        <v>　</v>
      </c>
      <c r="F23" s="61" t="str">
        <f>IF(シングルス入力用!E72="", "", シングルス入力用!E72)</f>
        <v/>
      </c>
    </row>
    <row r="24" spans="1:6" ht="14.45" customHeight="1" thickBot="1" x14ac:dyDescent="0.2">
      <c r="B24" s="137"/>
      <c r="C24" s="134"/>
      <c r="E24" s="137"/>
      <c r="F24" s="134"/>
    </row>
    <row r="25" spans="1:6" ht="30.6" customHeight="1" thickBot="1" x14ac:dyDescent="0.2">
      <c r="A25" s="65" t="s">
        <v>30</v>
      </c>
      <c r="B25" s="72" t="str">
        <f>IF(シングルス入力用!D9="","",800*シングルス入力用!D9)</f>
        <v/>
      </c>
      <c r="C25" s="66" t="s">
        <v>31</v>
      </c>
      <c r="E25" s="73" t="s">
        <v>55</v>
      </c>
      <c r="F25" s="2" t="str">
        <f>IF(シングルス入力用!D9="","名",シングルス入力用!D9&amp;"名")</f>
        <v>名</v>
      </c>
    </row>
    <row r="26" spans="1:6" ht="22.5" customHeight="1" thickBot="1" x14ac:dyDescent="0.2">
      <c r="A26" s="62" t="s">
        <v>47</v>
      </c>
      <c r="B26" s="2"/>
      <c r="C26" s="2"/>
      <c r="D26" s="2"/>
      <c r="E26" s="2"/>
      <c r="F26" s="69" t="str">
        <f>IF(シングルス入力用!D6="","入 金 日　　　月　　　日"," 入 金 日 "&amp;TEXT(シングルス入力用!D6,"m月d日"))</f>
        <v>入 金 日　　　月　　　日</v>
      </c>
    </row>
    <row r="27" spans="1:6" ht="35.1" customHeight="1" x14ac:dyDescent="0.15">
      <c r="A27" s="64" t="s">
        <v>32</v>
      </c>
      <c r="B27" s="144" t="str">
        <f>IF(シングルス入力用!D3="","",シングルス入力用!D3)</f>
        <v/>
      </c>
      <c r="C27" s="145"/>
      <c r="D27" s="145"/>
      <c r="E27" s="145"/>
      <c r="F27" s="146"/>
    </row>
    <row r="28" spans="1:6" ht="35.1" customHeight="1" thickBot="1" x14ac:dyDescent="0.2">
      <c r="A28" s="21" t="s">
        <v>33</v>
      </c>
      <c r="B28" s="142" t="str">
        <f>IF(シングルス入力用!D5="","",シングルス入力用!D5)</f>
        <v/>
      </c>
      <c r="C28" s="143"/>
      <c r="D28" s="53" t="s">
        <v>34</v>
      </c>
      <c r="E28" s="142" t="str">
        <f>IF(シングルス入力用!D4="","",シングルス入力用!D4)</f>
        <v/>
      </c>
      <c r="F28" s="147"/>
    </row>
    <row r="29" spans="1:6" ht="15" customHeight="1" thickBot="1" x14ac:dyDescent="0.2"/>
    <row r="30" spans="1:6" ht="35.1" customHeight="1" thickBot="1" x14ac:dyDescent="0.2">
      <c r="A30" s="63" t="s">
        <v>19</v>
      </c>
      <c r="B30" s="139" t="str">
        <f>IF(シングルス入力用!D2="","",シングルス入力用!D2)</f>
        <v/>
      </c>
      <c r="C30" s="140"/>
      <c r="D30" s="140"/>
      <c r="E30" s="140"/>
      <c r="F30" s="141"/>
    </row>
  </sheetData>
  <sheetProtection algorithmName="SHA-512" hashValue="rCrGCaKjZEqGZrbDbqMeTxUXKlIzbZxR5EZSZv+1qRO8YAdHMvIamVjib9PjFmRE5DNlQVes5WTkOkJAryPDhQ==" saltValue="nq+AjlrPW+X/1O0SOp9Mpg==" spinCount="100000" sheet="1" objects="1" scenarios="1"/>
  <mergeCells count="9">
    <mergeCell ref="B28:C28"/>
    <mergeCell ref="E28:F28"/>
    <mergeCell ref="B30:F30"/>
    <mergeCell ref="A1:F1"/>
    <mergeCell ref="A2:F2"/>
    <mergeCell ref="B24:C24"/>
    <mergeCell ref="E24:F24"/>
    <mergeCell ref="B27:F27"/>
    <mergeCell ref="D4:F4"/>
  </mergeCells>
  <phoneticPr fontId="1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F30"/>
  <sheetViews>
    <sheetView view="pageBreakPreview" topLeftCell="A16" zoomScaleNormal="70" zoomScaleSheetLayoutView="100" workbookViewId="0">
      <selection activeCell="B25" sqref="B25"/>
    </sheetView>
  </sheetViews>
  <sheetFormatPr defaultRowHeight="13.5" x14ac:dyDescent="0.15"/>
  <cols>
    <col min="1" max="1" width="7.25" customWidth="1"/>
    <col min="2" max="2" width="24.5" customWidth="1"/>
    <col min="3" max="3" width="8.125" customWidth="1"/>
    <col min="4" max="4" width="7.25" customWidth="1"/>
    <col min="5" max="5" width="24.5" customWidth="1"/>
    <col min="6" max="6" width="8.125" customWidth="1"/>
  </cols>
  <sheetData>
    <row r="1" spans="1:6" s="68" customFormat="1" ht="61.5" customHeight="1" x14ac:dyDescent="0.15">
      <c r="A1" s="135" t="s">
        <v>51</v>
      </c>
      <c r="B1" s="136"/>
      <c r="C1" s="136"/>
      <c r="D1" s="136"/>
      <c r="E1" s="136"/>
      <c r="F1" s="136"/>
    </row>
    <row r="2" spans="1:6" s="68" customFormat="1" ht="23.45" customHeight="1" x14ac:dyDescent="0.15">
      <c r="A2" s="136" t="s">
        <v>43</v>
      </c>
      <c r="B2" s="136"/>
      <c r="C2" s="136"/>
      <c r="D2" s="136"/>
      <c r="E2" s="136"/>
      <c r="F2" s="136"/>
    </row>
    <row r="3" spans="1:6" s="68" customFormat="1" ht="6.95" customHeight="1" x14ac:dyDescent="0.15">
      <c r="A3" s="67"/>
      <c r="B3" s="67"/>
      <c r="C3" s="67"/>
      <c r="D3" s="67"/>
      <c r="E3" s="67"/>
      <c r="F3" s="67"/>
    </row>
    <row r="4" spans="1:6" ht="17.100000000000001" customHeight="1" x14ac:dyDescent="0.15">
      <c r="A4" s="54" t="s">
        <v>53</v>
      </c>
      <c r="B4" s="74" t="str">
        <f>IF(シングルス入力用!D7="","　男子　・　女子",シングルス入力用!D7)</f>
        <v>　男子　・　女子</v>
      </c>
      <c r="C4" s="54" t="s">
        <v>54</v>
      </c>
      <c r="D4" s="138" t="str">
        <f>IF(シングルス入力用!D8="","中1以下シングルス・中2以下シングルス",シングルス入力用!D8)</f>
        <v>中1以下シングルス・中2以下シングルス</v>
      </c>
      <c r="E4" s="138" t="str">
        <f>IF(シングルス入力用!G7="","　男子　・　女子",シングルス入力用!G7)</f>
        <v>　男子　・　女子</v>
      </c>
      <c r="F4" s="138" t="str">
        <f>IF(シングルス入力用!H7="","　男子　・　女子",シングルス入力用!H7)</f>
        <v>　男子　・　女子</v>
      </c>
    </row>
    <row r="5" spans="1:6" ht="11.1" customHeight="1" x14ac:dyDescent="0.15">
      <c r="A5" s="54"/>
      <c r="B5" s="1"/>
      <c r="D5" s="54"/>
      <c r="E5" s="1"/>
    </row>
    <row r="6" spans="1:6" ht="17.25" x14ac:dyDescent="0.15">
      <c r="B6" s="23"/>
      <c r="C6" s="23"/>
      <c r="D6" s="23"/>
      <c r="E6" s="23"/>
      <c r="F6" s="48" t="s">
        <v>48</v>
      </c>
    </row>
    <row r="7" spans="1:6" ht="8.1" customHeight="1" thickBot="1" x14ac:dyDescent="0.2">
      <c r="A7" s="23"/>
      <c r="B7" s="23"/>
      <c r="C7" s="23"/>
      <c r="D7" s="23"/>
      <c r="E7" s="23"/>
      <c r="F7" s="23"/>
    </row>
    <row r="8" spans="1:6" ht="27.95" customHeight="1" x14ac:dyDescent="0.15">
      <c r="A8" s="57"/>
      <c r="B8" s="58" t="s">
        <v>29</v>
      </c>
      <c r="C8" s="59" t="s">
        <v>0</v>
      </c>
      <c r="D8" s="57"/>
      <c r="E8" s="58" t="s">
        <v>29</v>
      </c>
      <c r="F8" s="59" t="s">
        <v>0</v>
      </c>
    </row>
    <row r="9" spans="1:6" ht="27.95" customHeight="1" x14ac:dyDescent="0.15">
      <c r="A9" s="20">
        <v>1</v>
      </c>
      <c r="B9" s="70" t="str">
        <f>CONCATENATE(シングルス入力用!H16,"　",シングルス入力用!I16)</f>
        <v>　</v>
      </c>
      <c r="C9" s="60" t="str">
        <f>IF(シングルス入力用!J16="", "", シングルス入力用!J16)</f>
        <v/>
      </c>
      <c r="D9" s="20"/>
      <c r="E9" s="70"/>
      <c r="F9" s="60"/>
    </row>
    <row r="10" spans="1:6" ht="27.95" customHeight="1" x14ac:dyDescent="0.15">
      <c r="A10" s="20">
        <v>2</v>
      </c>
      <c r="B10" s="70" t="str">
        <f>CONCATENATE(シングルス入力用!H17,"　",シングルス入力用!I17)</f>
        <v>　</v>
      </c>
      <c r="C10" s="60" t="str">
        <f>IF(シングルス入力用!J17="", "", シングルス入力用!J17)</f>
        <v/>
      </c>
      <c r="D10" s="20"/>
      <c r="E10" s="70"/>
      <c r="F10" s="60"/>
    </row>
    <row r="11" spans="1:6" ht="27.95" customHeight="1" x14ac:dyDescent="0.15">
      <c r="A11" s="20">
        <v>3</v>
      </c>
      <c r="B11" s="70" t="str">
        <f>CONCATENATE(シングルス入力用!H18,"　",シングルス入力用!I18)</f>
        <v>　</v>
      </c>
      <c r="C11" s="60" t="str">
        <f>IF(シングルス入力用!J18="", "", シングルス入力用!J18)</f>
        <v/>
      </c>
      <c r="D11" s="20"/>
      <c r="E11" s="70"/>
      <c r="F11" s="60"/>
    </row>
    <row r="12" spans="1:6" ht="27.95" customHeight="1" x14ac:dyDescent="0.15">
      <c r="A12" s="20">
        <v>4</v>
      </c>
      <c r="B12" s="70" t="str">
        <f>CONCATENATE(シングルス入力用!H19,"　",シングルス入力用!I19)</f>
        <v>　</v>
      </c>
      <c r="C12" s="60" t="str">
        <f>IF(シングルス入力用!J19="", "", シングルス入力用!J19)</f>
        <v/>
      </c>
      <c r="D12" s="20"/>
      <c r="E12" s="70"/>
      <c r="F12" s="60"/>
    </row>
    <row r="13" spans="1:6" ht="27.95" customHeight="1" x14ac:dyDescent="0.15">
      <c r="A13" s="20">
        <v>5</v>
      </c>
      <c r="B13" s="70" t="str">
        <f>CONCATENATE(シングルス入力用!H20,"　",シングルス入力用!I20)</f>
        <v>　</v>
      </c>
      <c r="C13" s="60" t="str">
        <f>IF(シングルス入力用!J20="", "", シングルス入力用!J20)</f>
        <v/>
      </c>
      <c r="D13" s="20"/>
      <c r="E13" s="70"/>
      <c r="F13" s="60"/>
    </row>
    <row r="14" spans="1:6" ht="27.95" customHeight="1" x14ac:dyDescent="0.15">
      <c r="A14" s="20">
        <v>6</v>
      </c>
      <c r="B14" s="70" t="str">
        <f>CONCATENATE(シングルス入力用!H21,"　",シングルス入力用!I21)</f>
        <v>　</v>
      </c>
      <c r="C14" s="60" t="str">
        <f>IF(シングルス入力用!J21="", "", シングルス入力用!J21)</f>
        <v/>
      </c>
      <c r="D14" s="20"/>
      <c r="E14" s="70"/>
      <c r="F14" s="60"/>
    </row>
    <row r="15" spans="1:6" ht="27.95" customHeight="1" x14ac:dyDescent="0.15">
      <c r="A15" s="20">
        <v>7</v>
      </c>
      <c r="B15" s="70" t="str">
        <f>CONCATENATE(シングルス入力用!H22,"　",シングルス入力用!I22)</f>
        <v>　</v>
      </c>
      <c r="C15" s="60" t="str">
        <f>IF(シングルス入力用!J22="", "", シングルス入力用!J22)</f>
        <v/>
      </c>
      <c r="D15" s="20"/>
      <c r="E15" s="70"/>
      <c r="F15" s="60"/>
    </row>
    <row r="16" spans="1:6" ht="27.95" customHeight="1" x14ac:dyDescent="0.15">
      <c r="A16" s="20">
        <v>8</v>
      </c>
      <c r="B16" s="70" t="str">
        <f>CONCATENATE(シングルス入力用!H23,"　",シングルス入力用!I23)</f>
        <v>　</v>
      </c>
      <c r="C16" s="60" t="str">
        <f>IF(シングルス入力用!J23="", "", シングルス入力用!J23)</f>
        <v/>
      </c>
      <c r="D16" s="20"/>
      <c r="E16" s="70"/>
      <c r="F16" s="60"/>
    </row>
    <row r="17" spans="1:6" ht="27.95" customHeight="1" x14ac:dyDescent="0.15">
      <c r="A17" s="20">
        <v>9</v>
      </c>
      <c r="B17" s="70" t="str">
        <f>CONCATENATE(シングルス入力用!H24,"　",シングルス入力用!I24)</f>
        <v>　</v>
      </c>
      <c r="C17" s="60" t="str">
        <f>IF(シングルス入力用!J24="", "", シングルス入力用!J24)</f>
        <v/>
      </c>
      <c r="D17" s="20"/>
      <c r="E17" s="70"/>
      <c r="F17" s="60"/>
    </row>
    <row r="18" spans="1:6" ht="27.95" customHeight="1" x14ac:dyDescent="0.15">
      <c r="A18" s="55">
        <v>10</v>
      </c>
      <c r="B18" s="70" t="str">
        <f>CONCATENATE(シングルス入力用!H25,"　",シングルス入力用!I25)</f>
        <v>　</v>
      </c>
      <c r="C18" s="60" t="str">
        <f>IF(シングルス入力用!J25="", "", シングルス入力用!J25)</f>
        <v/>
      </c>
      <c r="D18" s="20"/>
      <c r="E18" s="70"/>
      <c r="F18" s="60"/>
    </row>
    <row r="19" spans="1:6" ht="27.95" customHeight="1" x14ac:dyDescent="0.15">
      <c r="A19" s="55">
        <v>11</v>
      </c>
      <c r="B19" s="70" t="str">
        <f>CONCATENATE(シングルス入力用!H26,"　",シングルス入力用!I26)</f>
        <v>　</v>
      </c>
      <c r="C19" s="60" t="str">
        <f>IF(シングルス入力用!J26="", "", シングルス入力用!J26)</f>
        <v/>
      </c>
      <c r="D19" s="20"/>
      <c r="E19" s="70"/>
      <c r="F19" s="60"/>
    </row>
    <row r="20" spans="1:6" ht="27.95" customHeight="1" x14ac:dyDescent="0.15">
      <c r="A20" s="55">
        <v>12</v>
      </c>
      <c r="B20" s="70" t="str">
        <f>CONCATENATE(シングルス入力用!H27,"　",シングルス入力用!I27)</f>
        <v>　</v>
      </c>
      <c r="C20" s="60" t="str">
        <f>IF(シングルス入力用!J27="", "", シングルス入力用!J27)</f>
        <v/>
      </c>
      <c r="D20" s="20"/>
      <c r="E20" s="70"/>
      <c r="F20" s="60"/>
    </row>
    <row r="21" spans="1:6" ht="27.95" customHeight="1" x14ac:dyDescent="0.15">
      <c r="A21" s="55">
        <v>13</v>
      </c>
      <c r="B21" s="70" t="str">
        <f>CONCATENATE(シングルス入力用!H28,"　",シングルス入力用!I28)</f>
        <v>　</v>
      </c>
      <c r="C21" s="60" t="str">
        <f>IF(シングルス入力用!J28="", "", シングルス入力用!J28)</f>
        <v/>
      </c>
      <c r="D21" s="20"/>
      <c r="E21" s="70"/>
      <c r="F21" s="60"/>
    </row>
    <row r="22" spans="1:6" ht="27.95" customHeight="1" x14ac:dyDescent="0.15">
      <c r="A22" s="55">
        <v>14</v>
      </c>
      <c r="B22" s="70" t="str">
        <f>CONCATENATE(シングルス入力用!H29,"　",シングルス入力用!I29)</f>
        <v>　</v>
      </c>
      <c r="C22" s="60" t="str">
        <f>IF(シングルス入力用!J29="", "", シングルス入力用!J29)</f>
        <v/>
      </c>
      <c r="D22" s="20"/>
      <c r="E22" s="70"/>
      <c r="F22" s="60"/>
    </row>
    <row r="23" spans="1:6" ht="27.95" customHeight="1" thickBot="1" x14ac:dyDescent="0.2">
      <c r="A23" s="56">
        <v>15</v>
      </c>
      <c r="B23" s="71" t="str">
        <f>CONCATENATE(シングルス入力用!H30,"　",シングルス入力用!I30)</f>
        <v>　</v>
      </c>
      <c r="C23" s="61" t="str">
        <f>IF(シングルス入力用!J30="", "", シングルス入力用!J30)</f>
        <v/>
      </c>
      <c r="D23" s="21"/>
      <c r="E23" s="71"/>
      <c r="F23" s="61"/>
    </row>
    <row r="24" spans="1:6" ht="14.45" customHeight="1" thickBot="1" x14ac:dyDescent="0.2">
      <c r="B24" s="137"/>
      <c r="C24" s="134"/>
      <c r="E24" s="137"/>
      <c r="F24" s="134"/>
    </row>
    <row r="25" spans="1:6" ht="30.6" customHeight="1" thickBot="1" x14ac:dyDescent="0.2">
      <c r="A25" s="65" t="s">
        <v>30</v>
      </c>
      <c r="B25" s="72" t="str">
        <f>IF(シングルス入力用!D10="","",800*シングルス入力用!D10)</f>
        <v/>
      </c>
      <c r="C25" s="66" t="s">
        <v>31</v>
      </c>
      <c r="E25" s="73" t="s">
        <v>55</v>
      </c>
      <c r="F25" s="2" t="str">
        <f>IF(シングルス入力用!D10="","名",シングルス入力用!D10&amp;"名")</f>
        <v>名</v>
      </c>
    </row>
    <row r="26" spans="1:6" ht="22.5" customHeight="1" thickBot="1" x14ac:dyDescent="0.2">
      <c r="A26" s="62" t="s">
        <v>47</v>
      </c>
      <c r="B26" s="2"/>
      <c r="C26" s="2"/>
      <c r="D26" s="2"/>
      <c r="E26" s="2"/>
      <c r="F26" s="69" t="str">
        <f>IF(シングルス入力用!D6="","入 金 日　　　月　　　日"," 入 金 日 "&amp;TEXT(シングルス入力用!D6,"m月d日"))</f>
        <v>入 金 日　　　月　　　日</v>
      </c>
    </row>
    <row r="27" spans="1:6" ht="35.1" customHeight="1" x14ac:dyDescent="0.15">
      <c r="A27" s="64" t="s">
        <v>32</v>
      </c>
      <c r="B27" s="144" t="str">
        <f>IF(シングルス入力用!D3="","",シングルス入力用!D3)</f>
        <v/>
      </c>
      <c r="C27" s="145"/>
      <c r="D27" s="145"/>
      <c r="E27" s="145"/>
      <c r="F27" s="146"/>
    </row>
    <row r="28" spans="1:6" ht="35.1" customHeight="1" thickBot="1" x14ac:dyDescent="0.2">
      <c r="A28" s="21" t="s">
        <v>33</v>
      </c>
      <c r="B28" s="142" t="str">
        <f>IF(シングルス入力用!D5="","",シングルス入力用!D5)</f>
        <v/>
      </c>
      <c r="C28" s="143"/>
      <c r="D28" s="53" t="s">
        <v>34</v>
      </c>
      <c r="E28" s="142" t="str">
        <f>IF(シングルス入力用!D4="","",シングルス入力用!D4)</f>
        <v/>
      </c>
      <c r="F28" s="147"/>
    </row>
    <row r="29" spans="1:6" ht="15" customHeight="1" thickBot="1" x14ac:dyDescent="0.2"/>
    <row r="30" spans="1:6" ht="35.1" customHeight="1" thickBot="1" x14ac:dyDescent="0.2">
      <c r="A30" s="63" t="s">
        <v>19</v>
      </c>
      <c r="B30" s="139" t="str">
        <f>IF(シングルス入力用!D2="","",シングルス入力用!D2)</f>
        <v/>
      </c>
      <c r="C30" s="140"/>
      <c r="D30" s="140"/>
      <c r="E30" s="140"/>
      <c r="F30" s="141"/>
    </row>
  </sheetData>
  <sheetProtection algorithmName="SHA-512" hashValue="IjtWGc1kQsqq/6syLD3WfE3fgObCBAYUHKn0zQKd1SpSJ+ClFzuYhmsivoZvb8u3GuttDdQavHJETIMoPz+94Q==" saltValue="a5aOSOpfcBxTvAEM1g3nLw==" spinCount="100000" sheet="1" objects="1" scenarios="1"/>
  <mergeCells count="9">
    <mergeCell ref="B28:C28"/>
    <mergeCell ref="E28:F28"/>
    <mergeCell ref="B30:F30"/>
    <mergeCell ref="A1:F1"/>
    <mergeCell ref="A2:F2"/>
    <mergeCell ref="B24:C24"/>
    <mergeCell ref="E24:F24"/>
    <mergeCell ref="B27:F27"/>
    <mergeCell ref="D4:F4"/>
  </mergeCells>
  <phoneticPr fontId="11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シングルス入力用</vt:lpstr>
      <vt:lpstr>印刷用</vt:lpstr>
      <vt:lpstr>学校対抗入力用 </vt:lpstr>
      <vt:lpstr>印刷用①</vt:lpstr>
      <vt:lpstr>印刷用②</vt:lpstr>
      <vt:lpstr>印刷用（推薦選手）</vt:lpstr>
      <vt:lpstr>印刷用!Print_Area</vt:lpstr>
      <vt:lpstr>'印刷用（推薦選手）'!Print_Area</vt:lpstr>
      <vt:lpstr>印刷用①!Print_Area</vt:lpstr>
      <vt:lpstr>印刷用②!Print_Area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高体連卓球中部ブロック</dc:creator>
  <cp:lastModifiedBy>瓜生　修</cp:lastModifiedBy>
  <cp:lastPrinted>2022-05-27T04:17:53Z</cp:lastPrinted>
  <dcterms:created xsi:type="dcterms:W3CDTF">2010-03-08T04:29:13Z</dcterms:created>
  <dcterms:modified xsi:type="dcterms:W3CDTF">2023-06-07T03:41:11Z</dcterms:modified>
</cp:coreProperties>
</file>